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0" yWindow="165" windowWidth="10155" windowHeight="7050" firstSheet="6" activeTab="9"/>
  </bookViews>
  <sheets>
    <sheet name="Notes" sheetId="5" r:id="rId1"/>
    <sheet name="Input Data" sheetId="1" r:id="rId2"/>
    <sheet name="Civil Build Invoice" sheetId="6" r:id="rId3"/>
    <sheet name="Scales" sheetId="576" r:id="rId4"/>
    <sheet name="Previous Payments" sheetId="45088" r:id="rId5"/>
    <sheet name="Trip Sheet" sheetId="45089" r:id="rId6"/>
    <sheet name="Travelling &amp; Subsistence" sheetId="3248" r:id="rId7"/>
    <sheet name="Typing, Duplicating, &amp; Printing" sheetId="3079" r:id="rId8"/>
    <sheet name="Time Based" sheetId="777" r:id="rId9"/>
    <sheet name="Site staff &amp; Other" sheetId="267" r:id="rId10"/>
    <sheet name="Non Taxable" sheetId="1032" r:id="rId11"/>
    <sheet name="Summary A3" sheetId="45090" r:id="rId12"/>
  </sheets>
  <definedNames>
    <definedName name="_xlnm.Print_Area" localSheetId="2">'Civil Build Invoice'!$A$1:$Q$93</definedName>
    <definedName name="_xlnm.Print_Area" localSheetId="1">'Input Data'!$A$1:$H$45</definedName>
    <definedName name="_xlnm.Print_Area" localSheetId="9">'Site staff &amp; Other'!$A$1:$H$60</definedName>
    <definedName name="_xlnm.Print_Area" localSheetId="8">'Time Based'!$A$1:$H$77</definedName>
    <definedName name="_xlnm.Print_Area" localSheetId="6">'Travelling &amp; Subsistence'!$A$1:$I$61</definedName>
    <definedName name="_xlnm.Print_Titles" localSheetId="2">'Civil Build Invoice'!$1:$8</definedName>
    <definedName name="SCALE_2005B">Scales!$A$3:$D$8</definedName>
    <definedName name="Z_F2EF8C40_5F38_4711_A114_3A47916B87AA_.wvu.PrintArea" localSheetId="2" hidden="1">'Civil Build Invoice'!$A$1:$Q$93</definedName>
    <definedName name="Z_F2EF8C40_5F38_4711_A114_3A47916B87AA_.wvu.PrintArea" localSheetId="1" hidden="1">'Input Data'!$A$1:$H$45</definedName>
    <definedName name="Z_F2EF8C40_5F38_4711_A114_3A47916B87AA_.wvu.PrintArea" localSheetId="9" hidden="1">'Site staff &amp; Other'!$A$1:$H$60</definedName>
    <definedName name="Z_F2EF8C40_5F38_4711_A114_3A47916B87AA_.wvu.PrintArea" localSheetId="8" hidden="1">'Time Based'!$A$1:$H$77</definedName>
    <definedName name="Z_F2EF8C40_5F38_4711_A114_3A47916B87AA_.wvu.PrintArea" localSheetId="6" hidden="1">'Travelling &amp; Subsistence'!$A$1:$I$61</definedName>
    <definedName name="Z_F2EF8C40_5F38_4711_A114_3A47916B87AA_.wvu.PrintTitles" localSheetId="2" hidden="1">'Civil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J50" i="45090" l="1"/>
  <c r="H50" i="45090"/>
  <c r="L49" i="45090"/>
  <c r="L55" i="45090" s="1"/>
  <c r="J47" i="45090"/>
  <c r="L47" i="45090" s="1"/>
  <c r="H47" i="45090"/>
  <c r="J38" i="45090"/>
  <c r="L38" i="45090" s="1"/>
  <c r="H38" i="45090"/>
  <c r="J29" i="45090"/>
  <c r="L29" i="45090" s="1"/>
  <c r="H29" i="45090"/>
  <c r="O60" i="45089"/>
  <c r="N44" i="45089"/>
  <c r="O43" i="45089"/>
  <c r="O45" i="45089" s="1"/>
  <c r="H43" i="45089"/>
  <c r="J36" i="45089"/>
  <c r="M36" i="45089" s="1"/>
  <c r="O36" i="45089" s="1"/>
  <c r="O37" i="45089" s="1"/>
  <c r="F36" i="45089"/>
  <c r="F35" i="45089"/>
  <c r="F34" i="45089"/>
  <c r="F33" i="45089"/>
  <c r="O16" i="45089"/>
  <c r="C3" i="1032"/>
  <c r="C3" i="267"/>
  <c r="D3" i="777"/>
  <c r="D3" i="3079"/>
  <c r="C3" i="3248"/>
  <c r="D2" i="45088"/>
  <c r="G3" i="1032"/>
  <c r="F3" i="267"/>
  <c r="F3" i="777"/>
  <c r="G3" i="3079"/>
  <c r="H3" i="3248"/>
  <c r="F2" i="45088"/>
  <c r="P11" i="6"/>
  <c r="O10" i="6"/>
  <c r="C16" i="1"/>
  <c r="G16" i="1" s="1"/>
  <c r="Q8" i="6"/>
  <c r="E23" i="1"/>
  <c r="H4" i="576" s="1"/>
  <c r="J4" i="576"/>
  <c r="J5" i="576"/>
  <c r="J6" i="576"/>
  <c r="K2" i="45088"/>
  <c r="D5" i="45088" s="1"/>
  <c r="D6" i="45088"/>
  <c r="D8" i="45088"/>
  <c r="D10" i="45088"/>
  <c r="D12" i="45088"/>
  <c r="D14" i="45088"/>
  <c r="D16" i="45088"/>
  <c r="D18" i="45088"/>
  <c r="D20" i="45088"/>
  <c r="D22" i="45088"/>
  <c r="D24" i="45088"/>
  <c r="D26" i="45088"/>
  <c r="D28" i="45088"/>
  <c r="D30" i="45088"/>
  <c r="D32" i="45088"/>
  <c r="D34" i="45088"/>
  <c r="D36" i="45088"/>
  <c r="D38" i="45088"/>
  <c r="D40" i="45088"/>
  <c r="K7" i="45088"/>
  <c r="K9" i="45088"/>
  <c r="K11" i="45088"/>
  <c r="K13" i="45088"/>
  <c r="K15" i="45088"/>
  <c r="K17" i="45088"/>
  <c r="K19" i="45088"/>
  <c r="K21" i="45088"/>
  <c r="K23" i="45088"/>
  <c r="K25" i="45088"/>
  <c r="K27" i="45088"/>
  <c r="K29" i="45088"/>
  <c r="K31" i="45088"/>
  <c r="K33" i="45088"/>
  <c r="K35" i="45088"/>
  <c r="K37" i="45088"/>
  <c r="K39" i="45088"/>
  <c r="K41" i="45088"/>
  <c r="I18" i="1032"/>
  <c r="I20" i="1032" s="1"/>
  <c r="Q84" i="6" s="1"/>
  <c r="C7" i="1"/>
  <c r="H28" i="1" s="1"/>
  <c r="H35" i="1"/>
  <c r="G45" i="6" s="1"/>
  <c r="P3" i="6"/>
  <c r="C93" i="6"/>
  <c r="I43" i="3079"/>
  <c r="I44" i="3079"/>
  <c r="I45" i="3079"/>
  <c r="I46" i="3079"/>
  <c r="I47" i="3079"/>
  <c r="I48" i="3079"/>
  <c r="I49" i="3079"/>
  <c r="I50" i="3079"/>
  <c r="I51" i="3079"/>
  <c r="I52" i="3079"/>
  <c r="I53" i="3079"/>
  <c r="I54" i="3079"/>
  <c r="I55" i="3079"/>
  <c r="I32" i="3079"/>
  <c r="I33" i="3079"/>
  <c r="I34" i="3079"/>
  <c r="I35" i="3079"/>
  <c r="I36" i="3079"/>
  <c r="I37" i="3079"/>
  <c r="I38" i="3079"/>
  <c r="I19" i="3079"/>
  <c r="I20" i="3079"/>
  <c r="I21" i="3079"/>
  <c r="I22" i="3079"/>
  <c r="I23" i="3079"/>
  <c r="I24" i="3079"/>
  <c r="I25" i="3079"/>
  <c r="I26" i="3079"/>
  <c r="I27" i="3079"/>
  <c r="I8" i="3079"/>
  <c r="I9" i="3079"/>
  <c r="I10" i="3079"/>
  <c r="I11" i="3079"/>
  <c r="I12" i="3079"/>
  <c r="I13" i="3079"/>
  <c r="I14" i="3079"/>
  <c r="H7" i="267"/>
  <c r="H8" i="267"/>
  <c r="H9" i="267"/>
  <c r="H10" i="267"/>
  <c r="H11" i="267"/>
  <c r="H12" i="267"/>
  <c r="H13" i="267"/>
  <c r="H14" i="267"/>
  <c r="H15" i="267"/>
  <c r="H16" i="267"/>
  <c r="H21" i="267"/>
  <c r="H22" i="267"/>
  <c r="H23" i="267"/>
  <c r="H24" i="267"/>
  <c r="H25" i="267"/>
  <c r="H26" i="267"/>
  <c r="H27" i="267"/>
  <c r="H28" i="267"/>
  <c r="H29" i="267"/>
  <c r="H30" i="267"/>
  <c r="H35" i="267"/>
  <c r="H45" i="267" s="1"/>
  <c r="H36" i="267"/>
  <c r="H37" i="267"/>
  <c r="H38" i="267"/>
  <c r="H39" i="267"/>
  <c r="H40" i="267"/>
  <c r="H41" i="267"/>
  <c r="H42" i="267"/>
  <c r="H43" i="267"/>
  <c r="H44" i="267"/>
  <c r="H49" i="267"/>
  <c r="H56" i="267"/>
  <c r="I46" i="3248"/>
  <c r="I57" i="3248"/>
  <c r="I24" i="3248"/>
  <c r="I25" i="3248"/>
  <c r="I34" i="3248" s="1"/>
  <c r="I60" i="3248" s="1"/>
  <c r="Q74" i="6" s="1"/>
  <c r="I26" i="3248"/>
  <c r="I27" i="3248"/>
  <c r="I28" i="3248"/>
  <c r="I29" i="3248"/>
  <c r="I30" i="3248"/>
  <c r="I31" i="3248"/>
  <c r="I32" i="3248"/>
  <c r="I33" i="3248"/>
  <c r="H25" i="1"/>
  <c r="F27" i="1"/>
  <c r="H43" i="777"/>
  <c r="H44" i="777"/>
  <c r="H57" i="777" s="1"/>
  <c r="H45" i="777"/>
  <c r="H46" i="777"/>
  <c r="H47" i="777"/>
  <c r="H48" i="777"/>
  <c r="H49" i="777"/>
  <c r="H50" i="777"/>
  <c r="H51" i="777"/>
  <c r="H52" i="777"/>
  <c r="H53" i="777"/>
  <c r="H54" i="777"/>
  <c r="H55" i="777"/>
  <c r="H56" i="777"/>
  <c r="H61" i="777"/>
  <c r="H62" i="777"/>
  <c r="H63" i="777"/>
  <c r="H64" i="777"/>
  <c r="H65" i="777"/>
  <c r="H66" i="777"/>
  <c r="H67" i="777"/>
  <c r="H68" i="777"/>
  <c r="H69" i="777"/>
  <c r="H70" i="777"/>
  <c r="H71" i="777"/>
  <c r="H72" i="777"/>
  <c r="H73" i="777"/>
  <c r="H74" i="777"/>
  <c r="M53" i="6"/>
  <c r="Q52" i="6" s="1"/>
  <c r="K52" i="6"/>
  <c r="H41" i="1"/>
  <c r="M52" i="6"/>
  <c r="O52" i="6"/>
  <c r="M56" i="6"/>
  <c r="H42" i="1"/>
  <c r="I55" i="6" s="1"/>
  <c r="K55" i="6"/>
  <c r="M55" i="6"/>
  <c r="O55" i="6"/>
  <c r="Q55" i="6"/>
  <c r="M59" i="6"/>
  <c r="H43" i="1"/>
  <c r="I58" i="6" s="1"/>
  <c r="K58" i="6"/>
  <c r="M58" i="6"/>
  <c r="Q58" i="6"/>
  <c r="M62" i="6"/>
  <c r="Q61" i="6" s="1"/>
  <c r="H44" i="1"/>
  <c r="G61" i="6" s="1"/>
  <c r="K61" i="6"/>
  <c r="M61" i="6"/>
  <c r="Q65" i="6"/>
  <c r="E45" i="6"/>
  <c r="M45" i="6"/>
  <c r="K10" i="6"/>
  <c r="O8" i="6"/>
  <c r="M8" i="6"/>
  <c r="D11" i="6"/>
  <c r="K9" i="6"/>
  <c r="D9" i="6"/>
  <c r="B5" i="6"/>
  <c r="B6" i="6"/>
  <c r="B7" i="6"/>
  <c r="B8" i="6"/>
  <c r="O13" i="6"/>
  <c r="O9" i="6"/>
  <c r="D10" i="6"/>
  <c r="D12" i="6"/>
  <c r="D13" i="6"/>
  <c r="O14" i="6"/>
  <c r="O15" i="6"/>
  <c r="O12" i="6"/>
  <c r="G37" i="1"/>
  <c r="E3" i="1"/>
  <c r="K2" i="6" s="1"/>
  <c r="E18" i="1"/>
  <c r="K14" i="6" s="1"/>
  <c r="D14" i="6"/>
  <c r="E42" i="45088"/>
  <c r="L5" i="45088"/>
  <c r="L42" i="45088" s="1"/>
  <c r="M7" i="45088"/>
  <c r="M9" i="45088"/>
  <c r="M11" i="45088"/>
  <c r="M13" i="45088"/>
  <c r="M15" i="45088"/>
  <c r="M17" i="45088"/>
  <c r="M19" i="45088"/>
  <c r="M21" i="45088"/>
  <c r="M23" i="45088"/>
  <c r="M25" i="45088"/>
  <c r="M27" i="45088"/>
  <c r="M29" i="45088"/>
  <c r="M31" i="45088"/>
  <c r="M33" i="45088"/>
  <c r="M35" i="45088"/>
  <c r="M37" i="45088"/>
  <c r="M39" i="45088"/>
  <c r="M41" i="45088"/>
  <c r="H12" i="777"/>
  <c r="H13" i="777"/>
  <c r="H14" i="777"/>
  <c r="H15" i="777"/>
  <c r="H16" i="777"/>
  <c r="H17" i="777"/>
  <c r="H18" i="777"/>
  <c r="H19" i="777"/>
  <c r="H20" i="777"/>
  <c r="H21" i="777"/>
  <c r="C13" i="1"/>
  <c r="C5" i="1"/>
  <c r="G45" i="1"/>
  <c r="E13" i="1"/>
  <c r="H45" i="1"/>
  <c r="E14" i="1"/>
  <c r="F37" i="1"/>
  <c r="A37" i="1"/>
  <c r="G36" i="1"/>
  <c r="F36" i="1"/>
  <c r="E36" i="1"/>
  <c r="A45" i="5"/>
  <c r="A47" i="5" s="1"/>
  <c r="A49" i="5" s="1"/>
  <c r="A51" i="5" s="1"/>
  <c r="A53" i="5" s="1"/>
  <c r="A55" i="5" s="1"/>
  <c r="A57" i="5" s="1"/>
  <c r="A59" i="5" s="1"/>
  <c r="A61" i="5" s="1"/>
  <c r="A63" i="5" s="1"/>
  <c r="A65" i="5" s="1"/>
  <c r="A86" i="5" s="1"/>
  <c r="A9" i="5"/>
  <c r="A11" i="5" s="1"/>
  <c r="A13" i="5" s="1"/>
  <c r="A15" i="5" s="1"/>
  <c r="A17" i="5" s="1"/>
  <c r="A19" i="5" s="1"/>
  <c r="A21" i="5" s="1"/>
  <c r="A23" i="5" s="1"/>
  <c r="A25" i="5" s="1"/>
  <c r="A27" i="5" s="1"/>
  <c r="A29" i="5" s="1"/>
  <c r="A31" i="5" s="1"/>
  <c r="A33" i="5" s="1"/>
  <c r="A35" i="5" s="1"/>
  <c r="A37" i="5" s="1"/>
  <c r="C42" i="45088"/>
  <c r="J5" i="45088" s="1"/>
  <c r="J42" i="45088" s="1"/>
  <c r="F6" i="45088"/>
  <c r="F8" i="45088"/>
  <c r="F10" i="45088"/>
  <c r="F12" i="45088"/>
  <c r="F14" i="45088"/>
  <c r="F16" i="45088"/>
  <c r="F18" i="45088"/>
  <c r="F20" i="45088"/>
  <c r="F22" i="45088"/>
  <c r="F24" i="45088"/>
  <c r="F26" i="45088"/>
  <c r="F28" i="45088"/>
  <c r="F30" i="45088"/>
  <c r="F32" i="45088"/>
  <c r="F34" i="45088"/>
  <c r="F36" i="45088"/>
  <c r="F38" i="45088"/>
  <c r="F40" i="45088"/>
  <c r="H7" i="45088"/>
  <c r="H8" i="45088"/>
  <c r="H9" i="45088" s="1"/>
  <c r="H10" i="45088" s="1"/>
  <c r="H11" i="45088" s="1"/>
  <c r="H12" i="45088" s="1"/>
  <c r="H13" i="45088" s="1"/>
  <c r="H14" i="45088" s="1"/>
  <c r="H15" i="45088" s="1"/>
  <c r="H16" i="45088" s="1"/>
  <c r="H17" i="45088" s="1"/>
  <c r="H18" i="45088" s="1"/>
  <c r="H19" i="45088" s="1"/>
  <c r="H20" i="45088" s="1"/>
  <c r="H21" i="45088" s="1"/>
  <c r="H22" i="45088" s="1"/>
  <c r="H23" i="45088" s="1"/>
  <c r="H24" i="45088" s="1"/>
  <c r="H25" i="45088" s="1"/>
  <c r="H26" i="45088" s="1"/>
  <c r="H27" i="45088" s="1"/>
  <c r="H28" i="45088" s="1"/>
  <c r="H29" i="45088" s="1"/>
  <c r="H30" i="45088" s="1"/>
  <c r="H31" i="45088" s="1"/>
  <c r="H32" i="45088" s="1"/>
  <c r="H33" i="45088" s="1"/>
  <c r="H34" i="45088" s="1"/>
  <c r="H35" i="45088" s="1"/>
  <c r="H36" i="45088" s="1"/>
  <c r="H37" i="45088" s="1"/>
  <c r="H38" i="45088" s="1"/>
  <c r="H39" i="45088" s="1"/>
  <c r="H40" i="45088" s="1"/>
  <c r="H41" i="45088" s="1"/>
  <c r="A6" i="45088"/>
  <c r="A7" i="45088" s="1"/>
  <c r="A8" i="45088" s="1"/>
  <c r="A9" i="45088" s="1"/>
  <c r="A10" i="45088" s="1"/>
  <c r="A11" i="45088" s="1"/>
  <c r="A12" i="45088" s="1"/>
  <c r="A13" i="45088" s="1"/>
  <c r="A14" i="45088" s="1"/>
  <c r="A15" i="45088" s="1"/>
  <c r="A16" i="45088" s="1"/>
  <c r="A17" i="45088" s="1"/>
  <c r="A18" i="45088" s="1"/>
  <c r="A19" i="45088" s="1"/>
  <c r="A20" i="45088" s="1"/>
  <c r="A21" i="45088" s="1"/>
  <c r="A22" i="45088" s="1"/>
  <c r="A23" i="45088" s="1"/>
  <c r="A24" i="45088" s="1"/>
  <c r="A25" i="45088" s="1"/>
  <c r="A26" i="45088" s="1"/>
  <c r="A27" i="45088" s="1"/>
  <c r="A28" i="45088" s="1"/>
  <c r="A29" i="45088" s="1"/>
  <c r="A30" i="45088" s="1"/>
  <c r="A31" i="45088" s="1"/>
  <c r="A32" i="45088" s="1"/>
  <c r="A33" i="45088" s="1"/>
  <c r="A34" i="45088" s="1"/>
  <c r="A35" i="45088" s="1"/>
  <c r="A36" i="45088" s="1"/>
  <c r="A37" i="45088" s="1"/>
  <c r="A38" i="45088" s="1"/>
  <c r="A39" i="45088" s="1"/>
  <c r="A40" i="45088" s="1"/>
  <c r="A41" i="45088" s="1"/>
  <c r="H27" i="777"/>
  <c r="H28" i="777"/>
  <c r="H29" i="777"/>
  <c r="H30" i="777"/>
  <c r="H31" i="777"/>
  <c r="H32" i="777"/>
  <c r="H33" i="777"/>
  <c r="H34" i="777"/>
  <c r="H35" i="777"/>
  <c r="H36" i="777"/>
  <c r="H37" i="777"/>
  <c r="H38" i="777" s="1"/>
  <c r="H17" i="267" l="1"/>
  <c r="H58" i="267" s="1"/>
  <c r="F5" i="45088"/>
  <c r="I45" i="6"/>
  <c r="H31" i="267"/>
  <c r="I28" i="3079"/>
  <c r="I56" i="3079"/>
  <c r="H33" i="1"/>
  <c r="K38" i="45088"/>
  <c r="M38" i="45088" s="1"/>
  <c r="K34" i="45088"/>
  <c r="M34" i="45088" s="1"/>
  <c r="K30" i="45088"/>
  <c r="M30" i="45088" s="1"/>
  <c r="K26" i="45088"/>
  <c r="M26" i="45088" s="1"/>
  <c r="K22" i="45088"/>
  <c r="M22" i="45088" s="1"/>
  <c r="K18" i="45088"/>
  <c r="M18" i="45088" s="1"/>
  <c r="K14" i="45088"/>
  <c r="M14" i="45088" s="1"/>
  <c r="K10" i="45088"/>
  <c r="M10" i="45088" s="1"/>
  <c r="K6" i="45088"/>
  <c r="M6" i="45088" s="1"/>
  <c r="D39" i="45088"/>
  <c r="F39" i="45088" s="1"/>
  <c r="D35" i="45088"/>
  <c r="F35" i="45088" s="1"/>
  <c r="D31" i="45088"/>
  <c r="F31" i="45088" s="1"/>
  <c r="D27" i="45088"/>
  <c r="F27" i="45088" s="1"/>
  <c r="D23" i="45088"/>
  <c r="F23" i="45088" s="1"/>
  <c r="D19" i="45088"/>
  <c r="F19" i="45088" s="1"/>
  <c r="D15" i="45088"/>
  <c r="F15" i="45088" s="1"/>
  <c r="D11" i="45088"/>
  <c r="F11" i="45088" s="1"/>
  <c r="D7" i="45088"/>
  <c r="F7" i="45088" s="1"/>
  <c r="C23" i="1"/>
  <c r="H5" i="576"/>
  <c r="H22" i="777"/>
  <c r="I61" i="6"/>
  <c r="H31" i="1"/>
  <c r="K4" i="576"/>
  <c r="L53" i="45090"/>
  <c r="H75" i="777"/>
  <c r="H77" i="777" s="1"/>
  <c r="Q71" i="6" s="1"/>
  <c r="H29" i="1"/>
  <c r="K40" i="45088"/>
  <c r="M40" i="45088" s="1"/>
  <c r="K36" i="45088"/>
  <c r="M36" i="45088" s="1"/>
  <c r="K32" i="45088"/>
  <c r="M32" i="45088" s="1"/>
  <c r="K28" i="45088"/>
  <c r="M28" i="45088" s="1"/>
  <c r="K24" i="45088"/>
  <c r="M24" i="45088" s="1"/>
  <c r="K20" i="45088"/>
  <c r="M20" i="45088" s="1"/>
  <c r="K16" i="45088"/>
  <c r="M16" i="45088" s="1"/>
  <c r="K12" i="45088"/>
  <c r="M12" i="45088" s="1"/>
  <c r="K8" i="45088"/>
  <c r="M8" i="45088" s="1"/>
  <c r="D41" i="45088"/>
  <c r="F41" i="45088" s="1"/>
  <c r="D37" i="45088"/>
  <c r="F37" i="45088" s="1"/>
  <c r="D33" i="45088"/>
  <c r="F33" i="45088" s="1"/>
  <c r="D29" i="45088"/>
  <c r="F29" i="45088" s="1"/>
  <c r="D25" i="45088"/>
  <c r="F25" i="45088" s="1"/>
  <c r="D21" i="45088"/>
  <c r="F21" i="45088" s="1"/>
  <c r="D17" i="45088"/>
  <c r="F17" i="45088" s="1"/>
  <c r="D13" i="45088"/>
  <c r="F13" i="45088" s="1"/>
  <c r="D9" i="45088"/>
  <c r="F9" i="45088" s="1"/>
  <c r="H6" i="576"/>
  <c r="F37" i="45089"/>
  <c r="O61" i="45089" s="1"/>
  <c r="I15" i="3079"/>
  <c r="I39" i="3079"/>
  <c r="L54" i="45090"/>
  <c r="L56" i="45090" s="1"/>
  <c r="H54" i="45090"/>
  <c r="Q64" i="6"/>
  <c r="I59" i="3079"/>
  <c r="Q75" i="6" s="1"/>
  <c r="M24" i="6"/>
  <c r="K42" i="6"/>
  <c r="K36" i="6"/>
  <c r="K30" i="6"/>
  <c r="K24" i="6"/>
  <c r="K5" i="576"/>
  <c r="K6" i="576" s="1"/>
  <c r="K45" i="6"/>
  <c r="K39" i="6"/>
  <c r="K33" i="6"/>
  <c r="K27" i="6"/>
  <c r="H34" i="1"/>
  <c r="H32" i="1"/>
  <c r="H30" i="1"/>
  <c r="H60" i="267" l="1"/>
  <c r="Q76" i="6" s="1"/>
  <c r="Q78" i="6" s="1"/>
  <c r="A59" i="267"/>
  <c r="G39" i="6"/>
  <c r="I39" i="6"/>
  <c r="M39" i="6"/>
  <c r="I27" i="6"/>
  <c r="M27" i="6"/>
  <c r="I33" i="6"/>
  <c r="M33" i="6"/>
  <c r="F42" i="45088"/>
  <c r="D42" i="45088"/>
  <c r="K5" i="45088" s="1"/>
  <c r="M30" i="6"/>
  <c r="I30" i="6"/>
  <c r="G42" i="6"/>
  <c r="I42" i="6"/>
  <c r="M42" i="6"/>
  <c r="I36" i="6"/>
  <c r="G36" i="6"/>
  <c r="M36" i="6"/>
  <c r="H36" i="1"/>
  <c r="K42" i="45088" l="1"/>
  <c r="Q81" i="6" s="1"/>
  <c r="M5" i="45088"/>
  <c r="M42" i="45088" s="1"/>
  <c r="G16" i="3248"/>
  <c r="I16" i="3248" s="1"/>
  <c r="G12" i="3248"/>
  <c r="I12" i="3248" s="1"/>
  <c r="G8" i="3248"/>
  <c r="I8" i="3248" s="1"/>
  <c r="G15" i="3248"/>
  <c r="I15" i="3248" s="1"/>
  <c r="G11" i="3248"/>
  <c r="I11" i="3248" s="1"/>
  <c r="G7" i="3248"/>
  <c r="I7" i="3248" s="1"/>
  <c r="G14" i="3248"/>
  <c r="I14" i="3248" s="1"/>
  <c r="G10" i="3248"/>
  <c r="I10" i="3248" s="1"/>
  <c r="G13" i="3248"/>
  <c r="I13" i="3248" s="1"/>
  <c r="G9" i="3248"/>
  <c r="I9" i="3248" s="1"/>
  <c r="M25" i="6"/>
  <c r="Q24" i="6" s="1"/>
  <c r="M28" i="6"/>
  <c r="Q27" i="6" s="1"/>
  <c r="M31" i="6"/>
  <c r="Q30" i="6" s="1"/>
  <c r="M34" i="6"/>
  <c r="Q33" i="6" s="1"/>
  <c r="M37" i="6"/>
  <c r="Q36" i="6" s="1"/>
  <c r="M40" i="6"/>
  <c r="Q39" i="6" s="1"/>
  <c r="M43" i="6"/>
  <c r="Q42" i="6" s="1"/>
  <c r="M46" i="6"/>
  <c r="Q45" i="6" s="1"/>
  <c r="Q16" i="6"/>
  <c r="Q18" i="6"/>
  <c r="D17" i="1"/>
  <c r="I17" i="3248" l="1"/>
  <c r="Q70" i="6" s="1"/>
  <c r="M18" i="6"/>
  <c r="K18" i="6"/>
  <c r="O18" i="6"/>
  <c r="O58" i="6"/>
  <c r="O61" i="6"/>
  <c r="O30" i="6"/>
  <c r="O36" i="6"/>
  <c r="O42" i="6"/>
  <c r="O24" i="6"/>
  <c r="Q21" i="6"/>
  <c r="Q69" i="6" s="1"/>
  <c r="Q72" i="6" s="1"/>
  <c r="O27" i="6"/>
  <c r="O33" i="6"/>
  <c r="O39" i="6"/>
  <c r="O45" i="6"/>
  <c r="Q47" i="6"/>
  <c r="Q50" i="6" s="1"/>
  <c r="Q66" i="6" s="1"/>
  <c r="Q80" i="6" s="1"/>
  <c r="I85" i="6" l="1"/>
  <c r="Q82" i="6"/>
  <c r="I82" i="6"/>
  <c r="M83" i="6" l="1"/>
  <c r="Q83" i="6" s="1"/>
  <c r="Q85" i="6" s="1"/>
</calcChain>
</file>

<file path=xl/comments1.xml><?xml version="1.0" encoding="utf-8"?>
<comments xmlns="http://schemas.openxmlformats.org/spreadsheetml/2006/main">
  <authors>
    <author>charles beaurain</author>
  </authors>
  <commentList>
    <comment ref="D13"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I59" authorId="0">
      <text>
        <r>
          <rPr>
            <b/>
            <sz val="8"/>
            <color indexed="81"/>
            <rFont val="Tahoma"/>
          </rPr>
          <t>Enter this amount on the Summary page</t>
        </r>
        <r>
          <rPr>
            <sz val="8"/>
            <color indexed="81"/>
            <rFont val="Tahoma"/>
          </rPr>
          <t xml:space="preserve">
</t>
        </r>
      </text>
    </comment>
  </commentList>
</comments>
</file>

<file path=xl/comments3.xml><?xml version="1.0" encoding="utf-8"?>
<comments xmlns="http://schemas.openxmlformats.org/spreadsheetml/2006/main">
  <authors>
    <author>Ron Naicker</author>
  </authors>
  <commentList>
    <comment ref="H38" authorId="0">
      <text>
        <r>
          <rPr>
            <b/>
            <sz val="8"/>
            <color indexed="81"/>
            <rFont val="Tahoma"/>
          </rPr>
          <t xml:space="preserve">Enter this amount on the Summary page
</t>
        </r>
        <r>
          <rPr>
            <sz val="8"/>
            <color indexed="81"/>
            <rFont val="Tahoma"/>
          </rPr>
          <t xml:space="preserve">
</t>
        </r>
      </text>
    </comment>
    <comment ref="H57" authorId="0">
      <text>
        <r>
          <rPr>
            <b/>
            <sz val="8"/>
            <color indexed="81"/>
            <rFont val="Tahoma"/>
          </rPr>
          <t>Enter this amount on the Summary page</t>
        </r>
        <r>
          <rPr>
            <sz val="8"/>
            <color indexed="81"/>
            <rFont val="Tahoma"/>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<sst xmlns="http://schemas.openxmlformats.org/spreadsheetml/2006/main" count="741" uniqueCount="494">
  <si>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</si>
  <si>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</si>
  <si>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</si>
  <si>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</si>
  <si>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</si>
  <si>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</si>
  <si>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</si>
  <si>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</si>
  <si>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</si>
  <si>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</si>
  <si>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</si>
  <si>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</si>
  <si>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</si>
  <si>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</si>
  <si>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</si>
  <si>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</si>
  <si>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</si>
  <si>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</si>
  <si>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</si>
  <si>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</si>
  <si>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</si>
  <si>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</si>
  <si>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</si>
  <si>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</si>
  <si>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</si>
  <si>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</si>
  <si>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TOTAL FEES DUE</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</si>
  <si>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</si>
  <si>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</si>
  <si>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</si>
  <si>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</si>
  <si>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</si>
  <si>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</si>
  <si>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</si>
  <si>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</si>
  <si>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</si>
  <si>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</si>
  <si>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</si>
  <si>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</si>
  <si>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</si>
  <si>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</si>
  <si>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</si>
  <si>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</si>
  <si>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</si>
  <si>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</si>
  <si>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</si>
  <si>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</si>
  <si>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</si>
  <si>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</si>
  <si>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</si>
  <si>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</si>
  <si>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</si>
  <si>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</si>
  <si>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</si>
  <si>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</si>
  <si>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</si>
  <si>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</si>
  <si>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</si>
  <si>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</si>
  <si>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</si>
  <si>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</si>
  <si>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</si>
  <si>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</si>
  <si>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</si>
  <si>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</si>
  <si>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</si>
  <si>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</si>
  <si>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</si>
  <si>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</si>
  <si>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</si>
  <si>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</si>
  <si>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</si>
  <si>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</si>
  <si>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</si>
  <si>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</si>
  <si>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</si>
  <si>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</si>
  <si>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</si>
  <si>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</si>
  <si>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</si>
  <si>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</si>
  <si>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</si>
  <si>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</si>
  <si>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</si>
  <si>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</si>
  <si>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</si>
  <si>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</si>
  <si>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</si>
  <si>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</si>
  <si>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</si>
  <si>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</si>
  <si>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</si>
  <si>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</si>
  <si>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</si>
  <si>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</si>
  <si>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</si>
  <si>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</si>
  <si>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</si>
  <si>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</si>
  <si>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</si>
  <si>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</si>
  <si>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</si>
  <si>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</si>
  <si>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</si>
  <si>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</si>
  <si>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</si>
  <si>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</si>
  <si>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</si>
  <si>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</si>
  <si>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</si>
  <si>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</si>
  <si>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</si>
  <si>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</si>
  <si>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</si>
  <si>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</si>
  <si>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</si>
  <si>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</si>
  <si>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</si>
  <si>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</si>
  <si>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</si>
  <si>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</si>
  <si>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</si>
  <si>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</si>
  <si>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</si>
  <si>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</si>
  <si>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</si>
  <si>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</si>
  <si>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</si>
  <si>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</si>
  <si>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</si>
  <si>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</si>
  <si>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</si>
  <si>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</si>
  <si>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 xml:space="preserve"> Report: Time Based fees </t>
  </si>
  <si>
    <t>For DIRECTOR: Project Management</t>
  </si>
  <si>
    <t>TYPE OF PROJECT:</t>
  </si>
  <si>
    <t>TARIFF OF FEES TO APPLY</t>
  </si>
  <si>
    <r>
      <t>2. Time Based fees:</t>
    </r>
    <r>
      <rPr>
        <b/>
        <sz val="11"/>
        <color indexed="10"/>
        <rFont val="Arial"/>
        <family val="2"/>
      </rPr>
      <t xml:space="preserve"> AGENT OF THE CLIENT</t>
    </r>
  </si>
  <si>
    <t>Preliminary design</t>
  </si>
  <si>
    <t>Design and tender</t>
  </si>
  <si>
    <t>Working drawings</t>
  </si>
  <si>
    <t>Construction</t>
  </si>
  <si>
    <r>
      <t xml:space="preserve">Completion of all </t>
    </r>
    <r>
      <rPr>
        <b/>
        <sz val="11"/>
        <rFont val="Arial"/>
        <family val="2"/>
      </rPr>
      <t xml:space="preserve">consulting engineering </t>
    </r>
    <r>
      <rPr>
        <sz val="11"/>
        <rFont val="Arial"/>
        <family val="2"/>
      </rPr>
      <t>services</t>
    </r>
  </si>
  <si>
    <t>%</t>
  </si>
  <si>
    <t>PAGE 2 OF INVOICE</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</si>
  <si>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</si>
  <si>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</si>
  <si>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</si>
  <si>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</si>
  <si>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</si>
  <si>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</si>
  <si>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</si>
  <si>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</si>
  <si>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</si>
  <si>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</si>
  <si>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</si>
  <si>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</si>
  <si>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</si>
  <si>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</si>
  <si>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</si>
  <si>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PERCENTAGE BASED PROFESSIONAL FEES DUE (a) + (b)</t>
  </si>
  <si>
    <t>DUPLICATES NOT AFFECTED BY ANY FACTOR OTHER THAN .25.</t>
  </si>
  <si>
    <t>BUILDING PROJECT</t>
  </si>
  <si>
    <t xml:space="preserve">WCS NO: </t>
  </si>
  <si>
    <t>FILE NO :</t>
  </si>
  <si>
    <t>FEES (a) PRELIMINARY DESIGN, DESIGN, TENDER &amp; WORKING DRAWING STAGE</t>
  </si>
  <si>
    <t>FEES (b) CONSTRUCTION AND COMPLETION STAGES</t>
  </si>
  <si>
    <t>FEES (c ): TIME BASED</t>
  </si>
  <si>
    <t>FEES (d): EXPENSES AND COSTS (DISBURSEMENTS)</t>
  </si>
  <si>
    <t>TOTAL FEES (d) EXPENSES AND COSTS (DISBURSEMENTS)</t>
  </si>
  <si>
    <t>FEE FOR CIVIL ENGINEERS</t>
  </si>
  <si>
    <t>CIVIL ENGINEERS' BUILDING PROJECTS</t>
  </si>
  <si>
    <t>TOTAL VALUE OF ALL WORK BY THE ENGINEER APPROPRIATE TO CLAUSE 3.2.2 OF THE GAZETTE</t>
  </si>
  <si>
    <t>TOTAL VALUE OF ALL WORK COMPLETED, APPROPRIATE TO CLAUSE 3.2.2 OF THE GAZETTE</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</si>
  <si>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</si>
  <si>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</si>
  <si>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</si>
  <si>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</si>
  <si>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</si>
  <si>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</si>
  <si>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</si>
  <si>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</si>
  <si>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</si>
  <si>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</si>
  <si>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</si>
  <si>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</si>
  <si>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</si>
  <si>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</si>
  <si>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</si>
  <si>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</si>
  <si>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</si>
  <si>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</si>
  <si>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</si>
  <si>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</si>
  <si>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</si>
  <si>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</si>
  <si>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</si>
  <si>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</si>
  <si>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</si>
  <si>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</si>
  <si>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</si>
  <si>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</si>
  <si>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</si>
  <si>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</si>
  <si>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FEES CODE (YEAR)</t>
  </si>
  <si>
    <t>DEPARTMENTAL FILE NO:</t>
  </si>
  <si>
    <t>DPW DRAWING NUMBER</t>
  </si>
  <si>
    <t>COMPANY REGISTRATION NUMBER:</t>
  </si>
  <si>
    <t>CONSULTANT'S INVOICE NUMBER:</t>
  </si>
  <si>
    <t>PROJECT MANAGER:</t>
  </si>
  <si>
    <t>PROJECT MANAGER</t>
  </si>
  <si>
    <t>TELEPHONE NUMBER</t>
  </si>
  <si>
    <t>Tel</t>
  </si>
  <si>
    <t>Tel:</t>
  </si>
  <si>
    <t>Fax:</t>
  </si>
  <si>
    <t>TELEPHONE &amp; FACSIMILE NUMBERS</t>
  </si>
  <si>
    <r>
      <t xml:space="preserve">When typing </t>
    </r>
    <r>
      <rPr>
        <b/>
        <sz val="10"/>
        <rFont val="Arial"/>
        <family val="2"/>
      </rPr>
      <t>amounts</t>
    </r>
    <r>
      <rPr>
        <sz val="10"/>
        <rFont val="Arial"/>
        <family val="2"/>
      </rPr>
      <t xml:space="preserve"> only type the value. No "R" in front and no spaces between the numbers.</t>
    </r>
  </si>
  <si>
    <t>WCS NO:</t>
  </si>
  <si>
    <t>WCS NO</t>
  </si>
  <si>
    <t>COMPLETE ALL YELLOW CELLS PLEASE !!!</t>
  </si>
  <si>
    <t>FACSIMILE NO:</t>
  </si>
  <si>
    <t>N</t>
  </si>
  <si>
    <t>TOTAL PERCENTAGE BASED FEES FOR PRELIMINARY DESIGN, DESIGN, TENDER &amp; WORKING DRAWING STAGE</t>
  </si>
  <si>
    <t>TOTAL PERCENTAGE BASED FEES FOR CONSTRUCTION AND COMPLETION STAGES</t>
  </si>
  <si>
    <r>
      <t xml:space="preserve">PRELIMINARY DESIGN, DESIGN &amp; TENDER AND WORKING DRAWING STAGES. </t>
    </r>
    <r>
      <rPr>
        <b/>
        <i/>
        <sz val="12"/>
        <color indexed="10"/>
        <rFont val="Arial"/>
        <family val="2"/>
      </rPr>
      <t>ALL VALUES MUST INCLUDE RELEVANT PROPORTION OF P&amp;G AND CPA DURING CONSTRUCTION STAGE.</t>
    </r>
  </si>
  <si>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</si>
  <si>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</si>
  <si>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</si>
  <si>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</si>
  <si>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</si>
  <si>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</si>
  <si>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r>
      <t xml:space="preserve">CONSTRUCTION AND COMPLETION STAGE (INTERIM PAYMENTS)                                                                                                   </t>
    </r>
    <r>
      <rPr>
        <b/>
        <i/>
        <sz val="12"/>
        <color indexed="53"/>
        <rFont val="Arial"/>
        <family val="2"/>
      </rPr>
      <t>ALL VALUES MUST INCLUDE RELEVANT PROPORTION OF P&amp;G AND CPA</t>
    </r>
  </si>
  <si>
    <t xml:space="preserve">WORK NOT AFFECTED BY ANY FACTORS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</si>
  <si>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</si>
  <si>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r>
      <t xml:space="preserve">The </t>
    </r>
    <r>
      <rPr>
        <b/>
        <sz val="10"/>
        <rFont val="Arial"/>
        <family val="2"/>
      </rPr>
      <t>dates</t>
    </r>
    <r>
      <rPr>
        <sz val="10"/>
        <rFont val="Arial"/>
        <family val="2"/>
      </rPr>
      <t xml:space="preserve"> must be typed in as follows: ddmmmyy i.e. "5aug05" </t>
    </r>
  </si>
  <si>
    <t>CELL PHONE NUMBER</t>
  </si>
  <si>
    <t>CONSTRUCTION MONITORING ONLY</t>
  </si>
  <si>
    <t>Cell</t>
  </si>
  <si>
    <t>TAX INVOICE</t>
  </si>
  <si>
    <t xml:space="preserve"> FEE FOR CIVIL ENGINEERING SERVICES: </t>
  </si>
  <si>
    <t xml:space="preserve">1. VALUE OF WORK NOT AFFECTED BY ANY FACTORS </t>
  </si>
  <si>
    <t>2. VALUE OF ALL ALTERATIONS TO EXISTING FACILITIES NOT AFFECTED BY ANY FACTOR OTHER THAN 1.25.</t>
  </si>
  <si>
    <t>3. VALUE OF DUPLICATES NOT AFFECTED BY ANY FACTOR OTHER THAN 0.25.</t>
  </si>
  <si>
    <t>4. VALUE OF INTERNAL WATER AND DRAINAGE IN BUILDINGS NOT AFFECTED BY ANY FACTOR OTHER THAN 1.25.</t>
  </si>
  <si>
    <t>5. VALUE OF WORK IN DUPLICATED EXISTING FACILITIES AFFECTED BY 0.25 AND 1.25 FACTORS ONLY.</t>
  </si>
  <si>
    <t>6. VALUE OF INTERNAL WATER AND DRAINAGE IN BUILDINGS IN EXISTING FACILITIES AFFECTED BY 1.25 AND 1.25 FACTORS ONLY.</t>
  </si>
  <si>
    <t>7. VALUE OF INTERNAL WATER AND DRAINAGE IN BUILDINGS IN DUPLICATES AFFECTED BY 1.25 AND 0.25 FACTORS ONLY.</t>
  </si>
  <si>
    <t>8. VALUE OF INTERNAL WATER AND DRAINAGE IN BUILDINGS IN DUPLICATED EXISTING FACILITIES AFFECTED BY 1.25,  0.25, AND 1.25 FACTORS ONLY.</t>
  </si>
  <si>
    <t xml:space="preserve">1. VALUE OF WORK COMPLETED NOT AFFECTED BY ANY FACTORS. </t>
  </si>
  <si>
    <t>2. VALUE OF ALL ALTERATIONS TO EXISTING FACILITIES COMPLETED AFFECTED BY THE 1.25 FACTOR.</t>
  </si>
  <si>
    <t>3. VALUE OF INTERNAL WATER AND DRAINAGE WORK IN BUILDINGS COMPLETED NOT AFFECTED BY ANY FACTOR OTHER THAN 1.25.</t>
  </si>
  <si>
    <t>4. VALUE OF INTERNAL WATER AND DRAINAGE WORK IN BUILDINGS IN EXISTING FACILITIES AFFECTED BY 1.25 AND 1.25 FACTORS.</t>
  </si>
  <si>
    <t>ESTIMATES OR TENDER VALUES?</t>
  </si>
  <si>
    <t>PAYMENT NO</t>
  </si>
  <si>
    <t>1</t>
  </si>
  <si>
    <t>CARRIED OVER</t>
  </si>
  <si>
    <t>38</t>
  </si>
  <si>
    <t>Typing Duplicating &amp; Printing TOTAL Excl VAT</t>
  </si>
  <si>
    <t xml:space="preserve"> Report: Time Based fees Total Excl VAT</t>
  </si>
  <si>
    <t xml:space="preserve"> Agent of the client: Time Based fees Total Excl VAT</t>
  </si>
  <si>
    <t>Site Staff &amp; Other Charges Total Excl VAT</t>
  </si>
  <si>
    <t>TRAVELLING  TIME</t>
  </si>
  <si>
    <t>Travelling  time</t>
  </si>
  <si>
    <t xml:space="preserve">CONSTRUCTION MONITORING  &amp; OTHER </t>
  </si>
  <si>
    <t>INPUT ALL INFORMATION FOR THE WHOLE PROJECT</t>
  </si>
  <si>
    <t>Construction Monitoring &amp; Other: Time Based fees Total Excl VAT</t>
  </si>
  <si>
    <t>Travelling &amp; Public Transport Total Excl VAT</t>
  </si>
  <si>
    <r>
      <t xml:space="preserve">4. Time Based fees: </t>
    </r>
    <r>
      <rPr>
        <b/>
        <sz val="11"/>
        <color indexed="10"/>
        <rFont val="Arial"/>
        <family val="2"/>
      </rPr>
      <t xml:space="preserve"> Other</t>
    </r>
  </si>
  <si>
    <t xml:space="preserve"> Other: Time Based fees Total Excl VAT</t>
  </si>
  <si>
    <r>
      <t>Additional Construction Monitoring</t>
    </r>
    <r>
      <rPr>
        <sz val="10"/>
        <rFont val="Arial"/>
        <family val="2"/>
      </rPr>
      <t>: A separately motivated fee is mentioned but not determined. This can be a separately calculated fee with the calculations shown on the Time Base sheet</t>
    </r>
  </si>
  <si>
    <t>Travelling Time Total Excl VAT</t>
  </si>
  <si>
    <t>NOTE: ALL ITEMS MUST EXCLUDE VAT</t>
  </si>
  <si>
    <t>NOTE: ALL ITEMS MUST INCLUDE VAT</t>
  </si>
  <si>
    <t>Construction Monitoring: Time Based fees Total Excl VAT</t>
  </si>
  <si>
    <t>Travelling expenses Total</t>
  </si>
  <si>
    <t>ALL ITEMS MUST EXCLUDE VAT</t>
  </si>
  <si>
    <t>Hours claimed</t>
  </si>
  <si>
    <t>BASIC FEE</t>
  </si>
  <si>
    <t>TOTAL FOR PRELIMINARY DESIGN, DESIGN &amp; TENDER STAGE (a)</t>
  </si>
  <si>
    <t>TOTAL FOR CONSTRUCTION AND COMPLETION STAGE (b)</t>
  </si>
  <si>
    <t>PLUS NON TAXABLE EXPENSES</t>
  </si>
  <si>
    <t>Other Charges Total Incl VAT</t>
  </si>
  <si>
    <t xml:space="preserve">Site Staff &amp; Other Charges Total Incl VAT </t>
  </si>
  <si>
    <t>SCALE_2005B</t>
  </si>
  <si>
    <t>2005 Scales</t>
  </si>
  <si>
    <t>ESTIMATES ONLY</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</si>
  <si>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</si>
  <si>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</si>
  <si>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</si>
  <si>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</si>
  <si>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</si>
  <si>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</si>
  <si>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APPORTIONMENT OF THE DESIGN STAGE</t>
  </si>
  <si>
    <t xml:space="preserve">Stage </t>
  </si>
  <si>
    <t>Description</t>
  </si>
  <si>
    <t>Apportionment</t>
  </si>
  <si>
    <t>Progress</t>
  </si>
  <si>
    <t>Factor</t>
  </si>
  <si>
    <t>Stage 1</t>
  </si>
  <si>
    <t>Stage 2</t>
  </si>
  <si>
    <t>Stage 3</t>
  </si>
  <si>
    <t>PERCENTAGE OF STAGE COMPLETED</t>
  </si>
  <si>
    <t>PRELIMINARY DESIGN</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</si>
  <si>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</si>
  <si>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</si>
  <si>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</si>
  <si>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</si>
  <si>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</si>
  <si>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</si>
  <si>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</si>
  <si>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</si>
  <si>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</si>
  <si>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</si>
  <si>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</si>
  <si>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</si>
  <si>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</si>
  <si>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</si>
  <si>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</si>
  <si>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</si>
  <si>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</si>
  <si>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Version 2.1, 2012-10</t>
  </si>
  <si>
    <t>PREVIOUS CLAIMS</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</si>
  <si>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</si>
  <si>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</si>
  <si>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</si>
  <si>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</si>
  <si>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</si>
  <si>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</si>
  <si>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</si>
  <si>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</si>
  <si>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</si>
  <si>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</si>
  <si>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</si>
  <si>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</si>
  <si>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</si>
  <si>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</si>
  <si>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</si>
  <si>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</si>
  <si>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</si>
  <si>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</si>
  <si>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</si>
  <si>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</si>
  <si>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</si>
  <si>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</si>
  <si>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</si>
  <si>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</si>
  <si>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</si>
  <si>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</si>
  <si>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</si>
  <si>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</si>
  <si>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</si>
  <si>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</si>
  <si>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</si>
  <si>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</si>
  <si>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</si>
  <si>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</si>
  <si>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</si>
  <si>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</si>
  <si>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</si>
  <si>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</si>
  <si>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</si>
  <si>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</si>
  <si>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</si>
  <si>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</si>
  <si>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</si>
  <si>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</si>
  <si>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</si>
  <si>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</si>
  <si>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</si>
  <si>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</si>
  <si>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</si>
  <si>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</si>
  <si>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</si>
  <si>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</si>
  <si>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</si>
  <si>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</si>
  <si>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</si>
  <si>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</si>
  <si>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</si>
  <si>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</si>
  <si>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</si>
  <si>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</si>
  <si>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</si>
  <si>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</si>
  <si>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</si>
  <si>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</si>
  <si>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</si>
  <si>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</si>
  <si>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</si>
  <si>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</si>
  <si>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</si>
  <si>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</si>
  <si>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</si>
  <si>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</si>
  <si>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</si>
  <si>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</si>
  <si>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</si>
  <si>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</si>
  <si>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</si>
  <si>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</si>
  <si>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</si>
  <si>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</si>
  <si>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</si>
  <si>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</si>
  <si>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</si>
  <si>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</si>
  <si>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</si>
  <si>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</si>
  <si>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</si>
  <si>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</si>
  <si>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</si>
  <si>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</si>
  <si>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</si>
  <si>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</si>
  <si>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</si>
  <si>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</si>
  <si>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</si>
  <si>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</si>
  <si>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</si>
  <si>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</si>
  <si>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</si>
  <si>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</si>
  <si>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</si>
  <si>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</si>
  <si>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</si>
  <si>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</si>
  <si>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</si>
  <si>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</si>
  <si>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</si>
  <si>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</si>
  <si>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</si>
  <si>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</si>
  <si>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</si>
  <si>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</si>
  <si>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</si>
  <si>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</si>
  <si>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</si>
  <si>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</si>
  <si>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</si>
  <si>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</si>
  <si>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</si>
  <si>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</si>
  <si>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</si>
  <si>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</si>
  <si>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</si>
  <si>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</si>
  <si>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</si>
  <si>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</si>
  <si>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</si>
  <si>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</si>
  <si>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</si>
  <si>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</si>
  <si>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</si>
  <si>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</si>
  <si>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</si>
  <si>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</si>
  <si>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</si>
  <si>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</si>
  <si>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</si>
  <si>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</si>
  <si>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</si>
  <si>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</si>
  <si>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</si>
  <si>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</si>
  <si>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</si>
  <si>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</si>
  <si>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</si>
  <si>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</si>
  <si>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</si>
  <si>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</si>
  <si>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</si>
  <si>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</si>
  <si>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</si>
  <si>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</si>
  <si>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</si>
  <si>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</si>
  <si>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</si>
  <si>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</si>
  <si>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</si>
  <si>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</si>
  <si>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</si>
  <si>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</si>
  <si>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</si>
  <si>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</si>
  <si>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</si>
  <si>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</si>
  <si>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</si>
  <si>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</si>
  <si>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</si>
  <si>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</si>
  <si>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</si>
  <si>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</si>
  <si>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Toll Gates &amp; Parking</t>
  </si>
  <si>
    <t>3. Subsistence Charges [See your letter of appointment. Use either Table 4 or Table 5, not both]</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</si>
</sst>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quot;R&quot;\ #,##0;[Red]&quot;R&quot;\ \-#,##0"/>
    <numFmt numFmtId="165" formatCode="&quot;R&quot;\ #,##0.00;&quot;R&quot;\ \-#,##0.00"/>
    <numFmt numFmtId="166" formatCode="_ &quot;R&quot;\ * #,##0.00_ ;_ &quot;R&quot;\ * \-#,##0.00_ ;_ &quot;R&quot;\ * &quot;-&quot;??_ ;_ @_ "/>
    <numFmt numFmtId="167" formatCode="_ * #,##0.00_ ;_ * \-#,##0.00_ ;_ * &quot;-&quot;??_ ;_ @_ "/>
    <numFmt numFmtId="168" formatCode="&quot;R&quot;\ #,##0_);\(&quot;R&quot;\ #,##0\)"/>
    <numFmt numFmtId="169" formatCode="&quot;R&quot;\ #,##0.00_);\(&quot;R&quot;\ #,##0.00\)"/>
    <numFmt numFmtId="170" formatCode="#.00"/>
    <numFmt numFmtId="171" formatCode="#."/>
    <numFmt numFmtId="172" formatCode="m\o\n\th\ d\,\ yyyy"/>
    <numFmt numFmtId="173" formatCode="0.0%"/>
    <numFmt numFmtId="174" formatCode="&quot;R&quot;\ #,##0.00"/>
    <numFmt numFmtId="175" formatCode="[$R-1C09]\ #,##0.00"/>
    <numFmt numFmtId="176" formatCode="[$-1C09]dd\ mmmm\ yyyy;@"/>
    <numFmt numFmtId="177" formatCode="&quot;R&quot;\ #,##0"/>
    <numFmt numFmtId="178" formatCode="&quot;R&quot;\ #,##0.000"/>
    <numFmt numFmtId="179" formatCode="General_)"/>
    <numFmt numFmtId="180" formatCode="[$R-1C09]\ #,##0"/>
    <numFmt numFmtId="181" formatCode="&quot;R&quot;#,##0"/>
    <numFmt numFmtId="182" formatCode="0.0"/>
    <numFmt numFmtId="183" formatCode="dd\ mmmm\ yyyy"/>
    <numFmt numFmtId="184" formatCode="0.000"/>
    <numFmt numFmtId="185" formatCode="00"/>
    <numFmt numFmtId="186" formatCode="000000"/>
    <numFmt numFmtId="187" formatCode="000"/>
    <numFmt numFmtId="188" formatCode="dd\-mmm\-yyyy"/>
  </numFmts>
  <fonts count="90" x14ac:knownFonts="1">
    <font>
      <sz val="12"/>
      <name val="Courier"/>
    </font>
    <font>
      <sz val="10"/>
      <name val="Arial"/>
    </font>
    <font>
      <sz val="10"/>
      <name val="Arial"/>
    </font>
    <font>
      <sz val="1"/>
      <color indexed="8"/>
      <name val="Courier"/>
    </font>
    <font>
      <b/>
      <sz val="1"/>
      <color indexed="8"/>
      <name val="Courier"/>
    </font>
    <font>
      <sz val="10"/>
      <name val="Arial"/>
      <family val="2"/>
    </font>
    <font>
      <sz val="10"/>
      <color indexed="8"/>
      <name val="Arial"/>
      <family val="2"/>
    </font>
    <font>
      <b/>
      <sz val="10"/>
      <color indexed="8"/>
      <name val="Arial"/>
      <family val="2"/>
    </font>
    <font>
      <b/>
      <sz val="10"/>
      <name val="Arial"/>
      <family val="2"/>
    </font>
    <font>
      <i/>
      <sz val="1"/>
      <color indexed="8"/>
      <name val="Courier"/>
    </font>
    <font>
      <i/>
      <sz val="10"/>
      <color indexed="8"/>
      <name val="Arial"/>
      <family val="2"/>
    </font>
    <font>
      <sz val="12"/>
      <color indexed="10"/>
      <name val="Arial"/>
      <family val="2"/>
    </font>
    <font>
      <sz val="10"/>
      <name val="Courier"/>
    </font>
    <font>
      <sz val="8"/>
      <color indexed="81"/>
      <name val="Tahoma"/>
    </font>
    <font>
      <b/>
      <sz val="8"/>
      <color indexed="81"/>
      <name val="Tahoma"/>
    </font>
    <font>
      <sz val="10"/>
      <name val="Arial Narrow"/>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ont>
    <font>
      <b/>
      <sz val="11"/>
      <color indexed="10"/>
      <name val="Arial"/>
      <family val="2"/>
    </font>
    <font>
      <sz val="10"/>
      <color indexed="10"/>
      <name val="Arial"/>
      <family val="2"/>
    </font>
    <font>
      <sz val="10"/>
      <color indexed="18"/>
      <name val="Arial"/>
      <family val="2"/>
    </font>
    <font>
      <b/>
      <sz val="12"/>
      <color indexed="10"/>
      <name val="Arial"/>
      <family val="2"/>
    </font>
    <font>
      <b/>
      <i/>
      <sz val="12"/>
      <color indexed="10"/>
      <name val="Arial"/>
      <family val="2"/>
    </font>
    <font>
      <b/>
      <i/>
      <sz val="10"/>
      <name val="Arial"/>
      <family val="2"/>
    </font>
    <font>
      <b/>
      <i/>
      <sz val="14"/>
      <color indexed="8"/>
      <name val="Arial"/>
      <family val="2"/>
    </font>
    <font>
      <b/>
      <i/>
      <sz val="12"/>
      <name val="Arial"/>
      <family val="2"/>
    </font>
    <font>
      <sz val="12"/>
      <name val="Courier"/>
    </font>
    <font>
      <b/>
      <i/>
      <sz val="12"/>
      <color indexed="53"/>
      <name val="Arial"/>
      <family val="2"/>
    </font>
    <font>
      <i/>
      <sz val="12"/>
      <name val="Arial"/>
      <family val="2"/>
    </font>
    <font>
      <b/>
      <i/>
      <sz val="12"/>
      <color indexed="8"/>
      <name val="Arial"/>
      <family val="2"/>
    </font>
    <font>
      <i/>
      <sz val="12"/>
      <color indexed="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sz val="12"/>
      <color indexed="12"/>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sz val="10"/>
      <color indexed="81"/>
      <name val="Tahoma"/>
      <family val="2"/>
    </font>
    <font>
      <i/>
      <sz val="11"/>
      <color indexed="8"/>
      <name val="Arial"/>
      <family val="2"/>
    </font>
    <font>
      <i/>
      <sz val="11"/>
      <name val="Arial"/>
      <family val="2"/>
    </font>
    <font>
      <b/>
      <sz val="22"/>
      <color indexed="10"/>
      <name val="Arial"/>
      <family val="2"/>
    </font>
    <font>
      <sz val="22"/>
      <name val="Arial"/>
      <family val="2"/>
    </font>
    <font>
      <sz val="24"/>
      <color indexed="10"/>
      <name val="Arial"/>
      <family val="2"/>
    </font>
    <font>
      <b/>
      <u/>
      <sz val="16"/>
      <color indexed="10"/>
      <name val="Arial"/>
      <family val="2"/>
    </font>
    <font>
      <sz val="16"/>
      <name val="Arial"/>
      <family val="2"/>
    </font>
    <font>
      <sz val="16"/>
      <name val="Courier"/>
    </font>
    <font>
      <b/>
      <sz val="16"/>
      <color indexed="17"/>
      <name val="Arial"/>
      <family val="2"/>
    </font>
    <font>
      <u/>
      <sz val="16"/>
      <name val="Arial"/>
      <family val="2"/>
    </font>
    <font>
      <b/>
      <sz val="10"/>
      <color indexed="81"/>
      <name val="Tahoma"/>
      <family val="2"/>
    </font>
    <font>
      <sz val="9"/>
      <name val="Arial"/>
      <family val="2"/>
    </font>
    <font>
      <b/>
      <i/>
      <sz val="12"/>
      <color indexed="12"/>
      <name val="Courier"/>
    </font>
    <font>
      <b/>
      <i/>
      <sz val="12"/>
      <name val="Courier"/>
    </font>
    <font>
      <b/>
      <u/>
      <sz val="12"/>
      <color indexed="10"/>
      <name val="Arial"/>
      <family val="2"/>
    </font>
    <font>
      <b/>
      <sz val="11"/>
      <color indexed="12"/>
      <name val="Arial"/>
      <family val="2"/>
    </font>
    <font>
      <sz val="8"/>
      <name val="Courier"/>
    </font>
    <font>
      <b/>
      <sz val="22"/>
      <color indexed="57"/>
      <name val="Arial"/>
      <family val="2"/>
    </font>
    <font>
      <b/>
      <sz val="12"/>
      <color indexed="57"/>
      <name val="Courier"/>
    </font>
    <font>
      <b/>
      <sz val="12"/>
      <name val="Courier"/>
    </font>
    <font>
      <sz val="8"/>
      <color indexed="10"/>
      <name val="Tahoma"/>
      <family val="2"/>
    </font>
    <font>
      <sz val="12"/>
      <color indexed="10"/>
      <name val="Courier"/>
    </font>
    <font>
      <b/>
      <sz val="11"/>
      <color indexed="10"/>
      <name val="Arial Narrow"/>
      <family val="2"/>
    </font>
    <font>
      <b/>
      <u/>
      <sz val="12"/>
      <name val="Arial"/>
      <family val="2"/>
    </font>
    <font>
      <u/>
      <sz val="12"/>
      <color rgb="FFFF0000"/>
      <name val="Arial"/>
      <family val="2"/>
    </font>
    <font>
      <u/>
      <sz val="12"/>
      <name val="Arial"/>
      <family val="2"/>
    </font>
    <font>
      <b/>
      <sz val="14"/>
      <name val="Arial"/>
      <family val="2"/>
    </font>
    <font>
      <b/>
      <u/>
      <sz val="14"/>
      <name val="Arial"/>
      <family val="2"/>
    </font>
    <font>
      <b/>
      <sz val="12"/>
      <name val="Courier"/>
      <family val="3"/>
    </font>
    <font>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0"/>
      <name val="Courier"/>
      <family val="3"/>
    </font>
    <font>
      <b/>
      <i/>
      <sz val="10"/>
      <color rgb="FFFF0000"/>
      <name val="Arial"/>
      <family val="2"/>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lightTrellis"/>
    </fill>
    <fill>
      <patternFill patternType="solid">
        <fgColor indexed="13"/>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theme="0" tint="-4.9989318521683403E-2"/>
        <bgColor indexed="64"/>
      </patternFill>
    </fill>
  </fills>
  <borders count="187">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dotted">
        <color indexed="64"/>
      </bottom>
      <diagonal/>
    </border>
    <border>
      <left/>
      <right style="thin">
        <color indexed="64"/>
      </right>
      <top style="dotted">
        <color indexed="64"/>
      </top>
      <bottom/>
      <diagonal/>
    </border>
    <border>
      <left/>
      <right/>
      <top style="thin">
        <color indexed="64"/>
      </top>
      <bottom/>
      <diagonal/>
    </border>
    <border>
      <left style="thin">
        <color indexed="64"/>
      </left>
      <right/>
      <top style="medium">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ck">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hair">
        <color indexed="64"/>
      </bottom>
      <diagonal/>
    </border>
    <border>
      <left style="thin">
        <color indexed="64"/>
      </left>
      <right style="double">
        <color indexed="64"/>
      </right>
      <top style="medium">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double">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bottom style="dotted">
        <color indexed="64"/>
      </bottom>
      <diagonal/>
    </border>
    <border>
      <left style="thin">
        <color indexed="64"/>
      </left>
      <right/>
      <top style="double">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hair">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medium">
        <color indexed="64"/>
      </left>
      <right/>
      <top style="medium">
        <color indexed="64"/>
      </top>
      <bottom style="double">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tted">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21">
    <xf numFmtId="0" fontId="0" fillId="0" borderId="0"/>
    <xf numFmtId="167" fontId="2" fillId="0" borderId="0" applyFont="0" applyFill="0" applyBorder="0" applyAlignment="0" applyProtection="0"/>
    <xf numFmtId="166" fontId="2" fillId="0" borderId="0" applyFont="0" applyFill="0" applyBorder="0" applyAlignment="0" applyProtection="0"/>
    <xf numFmtId="172"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70" fontId="3" fillId="0" borderId="0">
      <protection locked="0"/>
    </xf>
    <xf numFmtId="171" fontId="4" fillId="0" borderId="0">
      <protection locked="0"/>
    </xf>
    <xf numFmtId="171" fontId="4" fillId="0" borderId="0">
      <protection locked="0"/>
    </xf>
    <xf numFmtId="0" fontId="27" fillId="0" borderId="0"/>
    <xf numFmtId="0" fontId="15" fillId="0" borderId="0"/>
    <xf numFmtId="0" fontId="36" fillId="0" borderId="0" applyFont="0"/>
    <xf numFmtId="0" fontId="1" fillId="0" borderId="0"/>
    <xf numFmtId="0" fontId="36" fillId="0" borderId="0" applyFont="0"/>
    <xf numFmtId="9" fontId="2" fillId="0" borderId="0" applyFont="0" applyFill="0" applyBorder="0" applyAlignment="0" applyProtection="0"/>
    <xf numFmtId="171" fontId="3" fillId="0" borderId="1">
      <protection locked="0"/>
    </xf>
  </cellStyleXfs>
  <cellXfs count="1273">
    <xf numFmtId="0" fontId="0" fillId="0" borderId="0" xfId="0"/>
    <xf numFmtId="0" fontId="6"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4" xfId="0" applyBorder="1"/>
    <xf numFmtId="0" fontId="19" fillId="0" borderId="0" xfId="0" applyFont="1"/>
    <xf numFmtId="0" fontId="5" fillId="0" borderId="0" xfId="0" applyFont="1"/>
    <xf numFmtId="3" fontId="29" fillId="0" borderId="0" xfId="15" applyNumberFormat="1" applyFont="1" applyBorder="1" applyProtection="1"/>
    <xf numFmtId="3" fontId="31" fillId="0" borderId="0" xfId="15" applyNumberFormat="1" applyFont="1" applyBorder="1" applyProtection="1"/>
    <xf numFmtId="0" fontId="5" fillId="0" borderId="3" xfId="0" applyFont="1" applyFill="1" applyBorder="1" applyAlignment="1" applyProtection="1">
      <alignment horizontal="left" vertical="center" wrapText="1"/>
    </xf>
    <xf numFmtId="0" fontId="0" fillId="0" borderId="0" xfId="0" applyAlignment="1">
      <alignment horizontal="left" vertical="center"/>
    </xf>
    <xf numFmtId="0" fontId="5" fillId="0" borderId="5"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8" fillId="3" borderId="5" xfId="0" applyFont="1" applyFill="1" applyBorder="1" applyAlignment="1" applyProtection="1">
      <alignment horizontal="left" vertical="center" wrapText="1"/>
    </xf>
    <xf numFmtId="0" fontId="0" fillId="0" borderId="0" xfId="0" applyAlignment="1">
      <alignment horizontal="right" vertical="center"/>
    </xf>
    <xf numFmtId="0" fontId="47" fillId="0" borderId="3" xfId="0" applyFont="1" applyFill="1" applyBorder="1" applyAlignment="1" applyProtection="1">
      <alignment vertical="center"/>
    </xf>
    <xf numFmtId="0" fontId="6" fillId="0" borderId="0" xfId="0" applyFont="1" applyFill="1" applyBorder="1" applyAlignment="1" applyProtection="1">
      <alignment vertical="center"/>
    </xf>
    <xf numFmtId="0" fontId="19" fillId="0" borderId="3" xfId="0" applyFont="1" applyFill="1" applyBorder="1" applyAlignment="1" applyProtection="1">
      <alignment horizontal="left" vertical="center" wrapText="1"/>
    </xf>
    <xf numFmtId="0" fontId="19" fillId="0" borderId="0" xfId="0" applyFont="1" applyBorder="1" applyAlignment="1" applyProtection="1">
      <alignment horizontal="left" vertical="center"/>
    </xf>
    <xf numFmtId="0" fontId="6" fillId="0" borderId="3" xfId="0" applyFont="1" applyFill="1" applyBorder="1" applyAlignment="1" applyProtection="1">
      <alignment vertical="center"/>
    </xf>
    <xf numFmtId="0" fontId="5" fillId="0" borderId="0" xfId="0" applyFont="1" applyBorder="1" applyAlignment="1" applyProtection="1">
      <alignment vertical="center"/>
    </xf>
    <xf numFmtId="9" fontId="6" fillId="0" borderId="3" xfId="0" applyNumberFormat="1" applyFont="1" applyFill="1" applyBorder="1" applyAlignment="1" applyProtection="1">
      <alignment vertical="center"/>
    </xf>
    <xf numFmtId="0" fontId="19" fillId="0" borderId="0" xfId="0" applyFont="1" applyBorder="1" applyAlignment="1" applyProtection="1">
      <alignment vertical="center"/>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4" xfId="0" applyFont="1" applyBorder="1" applyAlignment="1" applyProtection="1">
      <alignment vertical="center"/>
    </xf>
    <xf numFmtId="174" fontId="5"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9" fontId="6" fillId="0" borderId="4"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69" fontId="6"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9" fontId="6" fillId="0" borderId="0" xfId="19"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68" fontId="5" fillId="0" borderId="0" xfId="0" applyNumberFormat="1" applyFont="1" applyFill="1" applyBorder="1" applyAlignment="1" applyProtection="1">
      <alignment vertical="center"/>
    </xf>
    <xf numFmtId="0" fontId="7" fillId="0" borderId="3" xfId="0" applyFont="1" applyFill="1" applyBorder="1" applyAlignment="1" applyProtection="1">
      <alignment vertical="center"/>
    </xf>
    <xf numFmtId="169" fontId="6" fillId="0" borderId="0" xfId="0" applyNumberFormat="1" applyFont="1" applyFill="1" applyBorder="1" applyAlignment="1" applyProtection="1">
      <alignment vertical="center"/>
    </xf>
    <xf numFmtId="0" fontId="6" fillId="0" borderId="7" xfId="0" applyFont="1" applyFill="1" applyBorder="1" applyAlignment="1" applyProtection="1">
      <alignment vertical="center"/>
    </xf>
    <xf numFmtId="0" fontId="5" fillId="0" borderId="8" xfId="0" applyFont="1" applyBorder="1" applyAlignment="1" applyProtection="1">
      <alignment vertical="center"/>
    </xf>
    <xf numFmtId="0" fontId="6" fillId="0" borderId="8" xfId="0" applyFont="1" applyFill="1" applyBorder="1" applyAlignment="1" applyProtection="1">
      <alignment vertical="center"/>
    </xf>
    <xf numFmtId="0" fontId="5" fillId="0" borderId="8" xfId="0" applyFont="1" applyBorder="1" applyAlignment="1" applyProtection="1">
      <alignment horizontal="left" vertical="center"/>
    </xf>
    <xf numFmtId="0" fontId="8" fillId="0" borderId="8" xfId="0" applyFont="1" applyBorder="1" applyAlignment="1" applyProtection="1">
      <alignment horizontal="left" vertical="center"/>
    </xf>
    <xf numFmtId="0" fontId="7" fillId="0" borderId="8" xfId="0" applyFont="1" applyFill="1" applyBorder="1" applyAlignment="1" applyProtection="1">
      <alignment vertical="center"/>
    </xf>
    <xf numFmtId="168" fontId="6" fillId="0" borderId="0" xfId="0" applyNumberFormat="1" applyFont="1" applyFill="1" applyBorder="1" applyAlignment="1" applyProtection="1">
      <alignment vertical="center"/>
    </xf>
    <xf numFmtId="0" fontId="6" fillId="0" borderId="8" xfId="0" applyFont="1" applyFill="1" applyBorder="1" applyAlignment="1" applyProtection="1">
      <alignment horizontal="left" vertical="center"/>
    </xf>
    <xf numFmtId="0" fontId="6" fillId="0" borderId="9"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0" xfId="0" applyFont="1" applyFill="1" applyBorder="1" applyAlignment="1" applyProtection="1">
      <alignment horizontal="left" vertical="center"/>
    </xf>
    <xf numFmtId="169" fontId="6" fillId="0" borderId="2" xfId="0" applyNumberFormat="1" applyFont="1" applyFill="1" applyBorder="1" applyAlignment="1" applyProtection="1">
      <alignment vertical="center"/>
    </xf>
    <xf numFmtId="9" fontId="6" fillId="0" borderId="0" xfId="0" applyNumberFormat="1" applyFont="1" applyFill="1" applyBorder="1" applyAlignment="1" applyProtection="1">
      <alignment vertical="center"/>
    </xf>
    <xf numFmtId="169" fontId="6" fillId="0" borderId="0" xfId="0" applyNumberFormat="1" applyFont="1" applyFill="1" applyBorder="1" applyAlignment="1" applyProtection="1">
      <alignment horizontal="left" vertical="center"/>
    </xf>
    <xf numFmtId="0" fontId="5" fillId="0" borderId="11" xfId="0" applyFont="1" applyBorder="1" applyAlignment="1" applyProtection="1">
      <alignment vertical="center"/>
    </xf>
    <xf numFmtId="0" fontId="6" fillId="0" borderId="11" xfId="0" applyFont="1" applyFill="1" applyBorder="1" applyAlignment="1" applyProtection="1">
      <alignment horizontal="left" vertical="center"/>
    </xf>
    <xf numFmtId="0" fontId="6" fillId="0" borderId="1" xfId="0" applyFont="1" applyFill="1" applyBorder="1" applyAlignment="1" applyProtection="1">
      <alignment vertical="center"/>
    </xf>
    <xf numFmtId="0" fontId="16" fillId="0" borderId="0" xfId="0" applyFont="1" applyBorder="1" applyAlignment="1" applyProtection="1">
      <alignment vertical="center"/>
    </xf>
    <xf numFmtId="0" fontId="46" fillId="0" borderId="0" xfId="0" applyFont="1" applyBorder="1" applyAlignment="1" applyProtection="1">
      <alignment vertical="center"/>
    </xf>
    <xf numFmtId="0" fontId="20" fillId="0" borderId="3" xfId="0" applyFont="1" applyBorder="1" applyAlignment="1" applyProtection="1">
      <alignment vertical="center"/>
    </xf>
    <xf numFmtId="49" fontId="19" fillId="0" borderId="0" xfId="0" applyNumberFormat="1" applyFont="1" applyBorder="1" applyAlignment="1" applyProtection="1">
      <alignment vertical="center"/>
    </xf>
    <xf numFmtId="0" fontId="19" fillId="0" borderId="3" xfId="0" applyFont="1" applyBorder="1" applyAlignment="1" applyProtection="1">
      <alignment vertical="center"/>
    </xf>
    <xf numFmtId="0" fontId="20" fillId="0" borderId="7" xfId="0" applyFont="1" applyBorder="1" applyAlignment="1" applyProtection="1">
      <alignment vertical="center"/>
    </xf>
    <xf numFmtId="0" fontId="19" fillId="0" borderId="8" xfId="0" applyFont="1" applyBorder="1" applyAlignment="1" applyProtection="1">
      <alignment vertical="center"/>
    </xf>
    <xf numFmtId="0" fontId="25" fillId="0" borderId="0" xfId="14" applyNumberFormat="1" applyFont="1" applyFill="1" applyBorder="1" applyAlignment="1" applyProtection="1">
      <alignment vertical="center"/>
      <protection hidden="1"/>
    </xf>
    <xf numFmtId="0" fontId="38" fillId="0" borderId="0" xfId="0" applyFont="1" applyBorder="1" applyAlignment="1" applyProtection="1">
      <alignment vertical="center"/>
    </xf>
    <xf numFmtId="0" fontId="38" fillId="0" borderId="4" xfId="0" applyFont="1" applyBorder="1" applyAlignment="1" applyProtection="1">
      <alignment vertical="center"/>
    </xf>
    <xf numFmtId="0" fontId="20" fillId="0" borderId="0" xfId="0" applyFont="1" applyBorder="1" applyAlignment="1" applyProtection="1">
      <alignment vertical="center"/>
    </xf>
    <xf numFmtId="179" fontId="41" fillId="0" borderId="0" xfId="14" applyNumberFormat="1" applyFont="1" applyFill="1" applyBorder="1" applyAlignment="1" applyProtection="1">
      <alignment vertical="center"/>
      <protection hidden="1"/>
    </xf>
    <xf numFmtId="0" fontId="16" fillId="0" borderId="4" xfId="0" applyFont="1" applyBorder="1" applyAlignment="1" applyProtection="1">
      <alignment vertical="center"/>
    </xf>
    <xf numFmtId="0" fontId="5" fillId="0" borderId="2" xfId="0" applyFont="1" applyFill="1" applyBorder="1" applyAlignment="1" applyProtection="1">
      <alignment vertical="center"/>
    </xf>
    <xf numFmtId="174" fontId="44" fillId="0" borderId="0" xfId="0" applyNumberFormat="1" applyFont="1" applyBorder="1" applyAlignment="1" applyProtection="1">
      <alignment horizontal="center" vertical="center"/>
    </xf>
    <xf numFmtId="10" fontId="5" fillId="0" borderId="0" xfId="19" applyNumberFormat="1" applyFont="1" applyFill="1" applyBorder="1" applyAlignment="1" applyProtection="1">
      <alignment vertical="center"/>
    </xf>
    <xf numFmtId="174" fontId="5" fillId="0" borderId="0"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horizontal="left" vertical="center"/>
    </xf>
    <xf numFmtId="9" fontId="5" fillId="0" borderId="3"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74" fontId="5" fillId="0" borderId="0" xfId="0" applyNumberFormat="1" applyFont="1" applyBorder="1" applyAlignment="1" applyProtection="1">
      <alignment vertical="center"/>
    </xf>
    <xf numFmtId="174" fontId="44" fillId="0" borderId="0" xfId="0" applyNumberFormat="1" applyFont="1" applyFill="1" applyBorder="1" applyAlignment="1" applyProtection="1">
      <alignment vertical="center"/>
    </xf>
    <xf numFmtId="177" fontId="5" fillId="0" borderId="0" xfId="19" applyNumberFormat="1" applyFont="1" applyFill="1" applyBorder="1" applyAlignment="1" applyProtection="1">
      <alignment vertical="center"/>
    </xf>
    <xf numFmtId="9" fontId="5" fillId="0" borderId="0" xfId="19" applyFont="1" applyFill="1" applyBorder="1" applyAlignment="1" applyProtection="1">
      <alignment vertical="center"/>
    </xf>
    <xf numFmtId="0" fontId="6" fillId="0" borderId="0" xfId="0" applyFont="1" applyFill="1" applyBorder="1" applyAlignment="1" applyProtection="1">
      <alignment horizontal="center" vertical="center"/>
    </xf>
    <xf numFmtId="174" fontId="44" fillId="0" borderId="0" xfId="0" applyNumberFormat="1" applyFont="1" applyFill="1" applyBorder="1" applyAlignment="1" applyProtection="1">
      <alignment horizontal="center" vertical="center"/>
    </xf>
    <xf numFmtId="10" fontId="8" fillId="0" borderId="0" xfId="19"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5" fillId="0" borderId="8" xfId="0" applyFont="1" applyBorder="1" applyAlignment="1" applyProtection="1">
      <alignment horizontal="center" vertical="center"/>
    </xf>
    <xf numFmtId="174" fontId="5" fillId="0" borderId="8" xfId="0" applyNumberFormat="1" applyFont="1" applyBorder="1" applyAlignment="1" applyProtection="1">
      <alignment vertical="center"/>
    </xf>
    <xf numFmtId="174" fontId="5" fillId="0" borderId="8" xfId="0" applyNumberFormat="1" applyFont="1" applyFill="1" applyBorder="1" applyAlignment="1" applyProtection="1">
      <alignment vertical="center"/>
    </xf>
    <xf numFmtId="177" fontId="5" fillId="0" borderId="8" xfId="19" applyNumberFormat="1" applyFont="1" applyFill="1" applyBorder="1" applyAlignment="1" applyProtection="1">
      <alignment vertical="center"/>
    </xf>
    <xf numFmtId="174" fontId="5" fillId="0" borderId="8" xfId="0" applyNumberFormat="1" applyFont="1" applyFill="1" applyBorder="1" applyAlignment="1" applyProtection="1">
      <alignment horizontal="center" vertical="center"/>
    </xf>
    <xf numFmtId="0" fontId="47" fillId="0" borderId="10" xfId="0" applyFont="1" applyFill="1" applyBorder="1" applyAlignment="1" applyProtection="1">
      <alignment vertical="center"/>
    </xf>
    <xf numFmtId="2" fontId="5"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74" fontId="6" fillId="0" borderId="0" xfId="0" applyNumberFormat="1" applyFont="1" applyFill="1" applyBorder="1" applyAlignment="1" applyProtection="1">
      <alignment vertical="center"/>
    </xf>
    <xf numFmtId="174" fontId="6" fillId="0" borderId="0" xfId="0" applyNumberFormat="1" applyFont="1" applyFill="1" applyBorder="1" applyAlignment="1" applyProtection="1">
      <alignment horizontal="center" vertical="center"/>
    </xf>
    <xf numFmtId="174" fontId="6" fillId="0" borderId="0" xfId="2" applyNumberFormat="1" applyFont="1" applyFill="1" applyBorder="1" applyAlignment="1" applyProtection="1">
      <alignment vertical="center"/>
    </xf>
    <xf numFmtId="2" fontId="5" fillId="0" borderId="0" xfId="0" applyNumberFormat="1" applyFont="1" applyBorder="1" applyAlignment="1" applyProtection="1">
      <alignment vertical="center"/>
    </xf>
    <xf numFmtId="2" fontId="6" fillId="0" borderId="12" xfId="0" applyNumberFormat="1" applyFont="1" applyFill="1" applyBorder="1" applyAlignment="1" applyProtection="1">
      <alignment vertical="center"/>
    </xf>
    <xf numFmtId="0" fontId="6" fillId="0" borderId="12" xfId="0" applyFont="1" applyFill="1" applyBorder="1" applyAlignment="1" applyProtection="1">
      <alignment horizontal="center" vertical="center"/>
    </xf>
    <xf numFmtId="9" fontId="6" fillId="0" borderId="12" xfId="19" applyFont="1" applyFill="1" applyBorder="1" applyAlignment="1" applyProtection="1">
      <alignment vertical="center"/>
    </xf>
    <xf numFmtId="174" fontId="6" fillId="0" borderId="12" xfId="0" applyNumberFormat="1" applyFont="1" applyFill="1" applyBorder="1" applyAlignment="1" applyProtection="1">
      <alignment vertical="center"/>
    </xf>
    <xf numFmtId="174" fontId="6" fillId="0" borderId="12" xfId="0" applyNumberFormat="1" applyFont="1" applyFill="1" applyBorder="1" applyAlignment="1" applyProtection="1">
      <alignment horizontal="center" vertical="center"/>
    </xf>
    <xf numFmtId="174" fontId="6" fillId="0" borderId="0" xfId="0" applyNumberFormat="1" applyFont="1" applyFill="1" applyBorder="1" applyAlignment="1" applyProtection="1">
      <alignment horizontal="left" vertical="center"/>
    </xf>
    <xf numFmtId="0" fontId="5" fillId="0" borderId="7" xfId="0" applyFont="1" applyBorder="1" applyAlignment="1" applyProtection="1">
      <alignment vertical="center"/>
    </xf>
    <xf numFmtId="174" fontId="7" fillId="0" borderId="8" xfId="0" applyNumberFormat="1" applyFont="1" applyFill="1" applyBorder="1" applyAlignment="1" applyProtection="1">
      <alignment vertical="center"/>
    </xf>
    <xf numFmtId="174" fontId="6" fillId="0" borderId="8" xfId="0" applyNumberFormat="1" applyFont="1" applyFill="1" applyBorder="1" applyAlignment="1" applyProtection="1">
      <alignment vertical="center"/>
    </xf>
    <xf numFmtId="173" fontId="6" fillId="0" borderId="0" xfId="0" applyNumberFormat="1" applyFont="1" applyFill="1" applyBorder="1" applyAlignment="1" applyProtection="1">
      <alignment vertical="center"/>
    </xf>
    <xf numFmtId="174" fontId="5" fillId="0" borderId="0" xfId="19" applyNumberFormat="1" applyFont="1" applyFill="1" applyBorder="1" applyAlignment="1" applyProtection="1">
      <alignment vertical="center"/>
    </xf>
    <xf numFmtId="0" fontId="6" fillId="0" borderId="12" xfId="0" applyFont="1" applyFill="1" applyBorder="1" applyAlignment="1" applyProtection="1">
      <alignment vertical="center"/>
    </xf>
    <xf numFmtId="0" fontId="49" fillId="0" borderId="8" xfId="0" applyFont="1" applyBorder="1" applyAlignment="1" applyProtection="1">
      <alignment vertical="center"/>
    </xf>
    <xf numFmtId="0" fontId="5" fillId="0" borderId="8" xfId="0" applyFont="1" applyFill="1" applyBorder="1" applyAlignment="1" applyProtection="1">
      <alignment horizontal="left" vertical="center"/>
    </xf>
    <xf numFmtId="0" fontId="48" fillId="0" borderId="8"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0" fontId="7" fillId="0" borderId="12"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horizontal="left" vertical="center"/>
    </xf>
    <xf numFmtId="177" fontId="20" fillId="0" borderId="14" xfId="0" applyNumberFormat="1" applyFont="1" applyBorder="1" applyAlignment="1" applyProtection="1">
      <alignment vertical="center"/>
    </xf>
    <xf numFmtId="0" fontId="7" fillId="0" borderId="8" xfId="0" applyFont="1" applyFill="1" applyBorder="1" applyAlignment="1" applyProtection="1">
      <alignment horizontal="left" vertical="center"/>
    </xf>
    <xf numFmtId="0" fontId="6" fillId="0" borderId="11" xfId="0" applyFont="1" applyFill="1" applyBorder="1" applyAlignment="1" applyProtection="1">
      <alignment vertical="center"/>
    </xf>
    <xf numFmtId="0" fontId="5" fillId="0" borderId="0" xfId="0" applyFont="1" applyBorder="1"/>
    <xf numFmtId="3" fontId="30" fillId="0" borderId="0" xfId="0" applyNumberFormat="1" applyFont="1" applyBorder="1" applyAlignment="1">
      <alignment horizontal="right"/>
    </xf>
    <xf numFmtId="173" fontId="30" fillId="0" borderId="0" xfId="19" applyNumberFormat="1" applyFont="1" applyBorder="1"/>
    <xf numFmtId="3" fontId="30" fillId="0" borderId="0" xfId="1" applyNumberFormat="1" applyFont="1" applyBorder="1" applyAlignment="1">
      <alignment horizontal="right"/>
    </xf>
    <xf numFmtId="0" fontId="19"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174" fontId="7" fillId="0" borderId="0" xfId="0" applyNumberFormat="1" applyFont="1" applyFill="1" applyBorder="1" applyAlignment="1" applyProtection="1">
      <alignment vertical="center"/>
    </xf>
    <xf numFmtId="0" fontId="41" fillId="0" borderId="0" xfId="0" applyFont="1" applyBorder="1" applyAlignment="1" applyProtection="1">
      <alignment vertical="center"/>
    </xf>
    <xf numFmtId="0" fontId="18" fillId="0" borderId="0" xfId="0" applyFont="1" applyAlignment="1">
      <alignment vertical="center" wrapText="1"/>
    </xf>
    <xf numFmtId="0" fontId="5" fillId="0" borderId="0" xfId="0" applyFont="1" applyAlignment="1">
      <alignment vertical="center" wrapText="1"/>
    </xf>
    <xf numFmtId="0" fontId="51"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5" fillId="0" borderId="0" xfId="0" applyNumberFormat="1" applyFont="1" applyAlignment="1">
      <alignment vertical="center" wrapText="1"/>
    </xf>
    <xf numFmtId="0" fontId="0" fillId="0" borderId="0" xfId="0" applyAlignment="1">
      <alignment horizontal="center" vertical="top"/>
    </xf>
    <xf numFmtId="0" fontId="19" fillId="0" borderId="15" xfId="16" applyFont="1" applyFill="1" applyBorder="1" applyAlignment="1" applyProtection="1">
      <alignment horizontal="left" vertical="center"/>
    </xf>
    <xf numFmtId="0" fontId="5" fillId="0" borderId="16" xfId="0" applyFont="1" applyFill="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19" fillId="4" borderId="8" xfId="0" applyFont="1" applyFill="1" applyBorder="1" applyAlignment="1" applyProtection="1">
      <alignment vertical="center"/>
    </xf>
    <xf numFmtId="0" fontId="19" fillId="4" borderId="18" xfId="0" applyFont="1" applyFill="1" applyBorder="1" applyAlignment="1" applyProtection="1">
      <alignment vertical="center"/>
    </xf>
    <xf numFmtId="0" fontId="5" fillId="3" borderId="12" xfId="0" applyFont="1" applyFill="1" applyBorder="1" applyAlignment="1" applyProtection="1">
      <alignment horizontal="left" vertical="center" wrapText="1"/>
    </xf>
    <xf numFmtId="0" fontId="5" fillId="3" borderId="12" xfId="0" applyFont="1" applyFill="1" applyBorder="1" applyAlignment="1" applyProtection="1">
      <alignment vertical="center" wrapText="1"/>
    </xf>
    <xf numFmtId="49" fontId="20" fillId="5" borderId="19" xfId="0" applyNumberFormat="1" applyFont="1" applyFill="1" applyBorder="1" applyAlignment="1" applyProtection="1">
      <alignment horizontal="center" vertical="center"/>
      <protection locked="0"/>
    </xf>
    <xf numFmtId="183" fontId="20" fillId="5" borderId="19" xfId="0" applyNumberFormat="1" applyFont="1" applyFill="1" applyBorder="1" applyAlignment="1" applyProtection="1">
      <alignment horizontal="center" vertical="center"/>
      <protection locked="0"/>
    </xf>
    <xf numFmtId="0" fontId="5" fillId="0" borderId="0" xfId="0" applyFont="1" applyAlignment="1">
      <alignment wrapText="1"/>
    </xf>
    <xf numFmtId="0" fontId="18" fillId="0" borderId="0" xfId="0" applyFont="1" applyBorder="1" applyAlignment="1" applyProtection="1">
      <alignment vertical="center"/>
    </xf>
    <xf numFmtId="0" fontId="35" fillId="0" borderId="0" xfId="0" applyFont="1" applyBorder="1" applyAlignment="1" applyProtection="1">
      <alignment vertical="center"/>
    </xf>
    <xf numFmtId="0" fontId="20" fillId="0" borderId="7" xfId="0" applyFont="1" applyBorder="1" applyAlignment="1" applyProtection="1">
      <alignment horizontal="left" vertical="center"/>
    </xf>
    <xf numFmtId="0" fontId="19" fillId="0" borderId="8" xfId="0" applyFont="1" applyBorder="1" applyAlignment="1" applyProtection="1">
      <alignment horizontal="left" vertical="center"/>
    </xf>
    <xf numFmtId="49" fontId="20" fillId="6" borderId="20" xfId="0" applyNumberFormat="1" applyFont="1" applyFill="1" applyBorder="1" applyAlignment="1" applyProtection="1">
      <alignment horizontal="center" vertical="center" wrapText="1"/>
      <protection locked="0"/>
    </xf>
    <xf numFmtId="49" fontId="19" fillId="0" borderId="0" xfId="0" applyNumberFormat="1" applyFont="1" applyBorder="1" applyAlignment="1" applyProtection="1">
      <alignment vertical="center" wrapText="1"/>
    </xf>
    <xf numFmtId="49" fontId="20" fillId="0" borderId="0" xfId="0" applyNumberFormat="1" applyFont="1" applyFill="1" applyBorder="1" applyAlignment="1" applyProtection="1">
      <alignment vertical="center" wrapText="1"/>
    </xf>
    <xf numFmtId="49" fontId="28" fillId="0" borderId="0" xfId="0" applyNumberFormat="1" applyFont="1" applyFill="1" applyBorder="1" applyAlignment="1" applyProtection="1">
      <alignment vertical="center" wrapText="1"/>
    </xf>
    <xf numFmtId="49" fontId="19" fillId="0" borderId="0" xfId="0" applyNumberFormat="1" applyFont="1" applyFill="1" applyBorder="1" applyAlignment="1" applyProtection="1">
      <alignment vertical="center" wrapText="1"/>
      <protection locked="0"/>
    </xf>
    <xf numFmtId="1" fontId="28" fillId="5" borderId="19" xfId="0" applyNumberFormat="1" applyFont="1" applyFill="1" applyBorder="1" applyAlignment="1" applyProtection="1">
      <alignment horizontal="center" vertical="center"/>
    </xf>
    <xf numFmtId="0" fontId="17" fillId="0" borderId="0" xfId="0" applyFont="1" applyProtection="1"/>
    <xf numFmtId="0" fontId="0" fillId="0" borderId="0" xfId="0" applyProtection="1"/>
    <xf numFmtId="0" fontId="5" fillId="0" borderId="0" xfId="0" applyFont="1" applyProtection="1"/>
    <xf numFmtId="173" fontId="30" fillId="0" borderId="21" xfId="19" applyNumberFormat="1" applyFont="1" applyBorder="1" applyProtection="1"/>
    <xf numFmtId="173" fontId="30" fillId="0" borderId="22" xfId="19" applyNumberFormat="1" applyFont="1" applyBorder="1" applyProtection="1"/>
    <xf numFmtId="173" fontId="30" fillId="0" borderId="23" xfId="19" applyNumberFormat="1" applyFont="1" applyBorder="1" applyProtection="1"/>
    <xf numFmtId="3" fontId="6" fillId="0" borderId="0" xfId="15" applyNumberFormat="1" applyFont="1" applyBorder="1" applyProtection="1"/>
    <xf numFmtId="10" fontId="23" fillId="0" borderId="0" xfId="19" applyNumberFormat="1" applyFont="1" applyBorder="1" applyProtection="1"/>
    <xf numFmtId="0" fontId="0" fillId="0" borderId="0" xfId="0" applyBorder="1" applyProtection="1"/>
    <xf numFmtId="164" fontId="30" fillId="0" borderId="0" xfId="0" applyNumberFormat="1" applyFont="1" applyBorder="1" applyProtection="1"/>
    <xf numFmtId="173" fontId="30" fillId="0" borderId="0" xfId="19" applyNumberFormat="1" applyFont="1" applyBorder="1" applyProtection="1"/>
    <xf numFmtId="164" fontId="30" fillId="0" borderId="0" xfId="0" applyNumberFormat="1" applyFont="1" applyBorder="1" applyAlignment="1" applyProtection="1">
      <alignment horizontal="right"/>
    </xf>
    <xf numFmtId="0" fontId="30" fillId="0" borderId="0" xfId="0" applyFont="1" applyBorder="1" applyProtection="1"/>
    <xf numFmtId="49" fontId="31" fillId="5" borderId="19" xfId="0" applyNumberFormat="1" applyFont="1" applyFill="1" applyBorder="1" applyAlignment="1" applyProtection="1">
      <alignment horizontal="center" vertical="center" wrapText="1"/>
      <protection locked="0"/>
    </xf>
    <xf numFmtId="49" fontId="18" fillId="5" borderId="19" xfId="0" applyNumberFormat="1" applyFont="1" applyFill="1" applyBorder="1" applyAlignment="1" applyProtection="1">
      <alignment horizontal="center" vertical="center"/>
      <protection locked="0"/>
    </xf>
    <xf numFmtId="49" fontId="31" fillId="5" borderId="19" xfId="0" applyNumberFormat="1" applyFont="1" applyFill="1" applyBorder="1" applyAlignment="1" applyProtection="1">
      <alignment horizontal="center" vertical="center"/>
      <protection locked="0"/>
    </xf>
    <xf numFmtId="0" fontId="54" fillId="0" borderId="0" xfId="0" applyFont="1" applyBorder="1" applyAlignment="1" applyProtection="1">
      <alignment vertical="center"/>
    </xf>
    <xf numFmtId="0" fontId="20" fillId="0" borderId="0" xfId="0" applyFont="1" applyBorder="1" applyAlignment="1">
      <alignment vertical="center"/>
    </xf>
    <xf numFmtId="0" fontId="20" fillId="0" borderId="0" xfId="0" applyFont="1" applyFill="1" applyBorder="1" applyAlignment="1" applyProtection="1">
      <alignment vertical="center"/>
    </xf>
    <xf numFmtId="0" fontId="16" fillId="0" borderId="8" xfId="0" applyFont="1" applyBorder="1" applyAlignment="1">
      <alignment horizontal="left" vertical="center"/>
    </xf>
    <xf numFmtId="49" fontId="38" fillId="0" borderId="8" xfId="0" applyNumberFormat="1" applyFont="1" applyBorder="1" applyAlignment="1">
      <alignment horizontal="left" vertical="center"/>
    </xf>
    <xf numFmtId="0" fontId="38" fillId="0" borderId="8" xfId="0" applyNumberFormat="1" applyFont="1" applyBorder="1" applyAlignment="1">
      <alignment horizontal="left" vertical="center"/>
    </xf>
    <xf numFmtId="0" fontId="38" fillId="0" borderId="0" xfId="0" applyFont="1" applyFill="1" applyBorder="1" applyAlignment="1" applyProtection="1">
      <alignment horizontal="left" vertical="center"/>
    </xf>
    <xf numFmtId="0" fontId="38" fillId="0" borderId="0" xfId="0" applyFont="1" applyBorder="1" applyAlignment="1" applyProtection="1">
      <alignment horizontal="left" vertical="center"/>
    </xf>
    <xf numFmtId="0" fontId="31" fillId="5" borderId="19" xfId="0" applyFont="1" applyFill="1" applyBorder="1" applyAlignment="1" applyProtection="1">
      <alignment horizontal="center" vertical="center"/>
      <protection locked="0"/>
    </xf>
    <xf numFmtId="0" fontId="16" fillId="0" borderId="0" xfId="0" applyFont="1" applyBorder="1" applyAlignment="1">
      <alignment vertical="center"/>
    </xf>
    <xf numFmtId="0" fontId="19" fillId="4" borderId="24" xfId="16" applyFont="1" applyFill="1" applyBorder="1" applyAlignment="1" applyProtection="1">
      <alignment horizontal="left" vertical="center"/>
    </xf>
    <xf numFmtId="0" fontId="16" fillId="0" borderId="3" xfId="0" applyFont="1" applyBorder="1" applyAlignment="1">
      <alignment vertical="center"/>
    </xf>
    <xf numFmtId="0" fontId="16" fillId="0" borderId="0" xfId="0" applyFont="1" applyBorder="1" applyAlignment="1">
      <alignment horizontal="lef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18" xfId="0" applyFont="1" applyBorder="1" applyAlignment="1">
      <alignment vertical="center"/>
    </xf>
    <xf numFmtId="9" fontId="18" fillId="0" borderId="2" xfId="19" applyFont="1" applyFill="1" applyBorder="1" applyAlignment="1">
      <alignment vertical="center"/>
    </xf>
    <xf numFmtId="0" fontId="16" fillId="0" borderId="0" xfId="0" applyFont="1" applyBorder="1" applyAlignment="1">
      <alignment horizontal="left" vertical="center" wrapText="1"/>
    </xf>
    <xf numFmtId="0" fontId="16" fillId="0" borderId="3" xfId="0" applyFont="1" applyBorder="1" applyAlignment="1">
      <alignment vertical="center" wrapText="1"/>
    </xf>
    <xf numFmtId="0" fontId="16" fillId="0" borderId="0" xfId="0" applyFont="1" applyBorder="1" applyAlignment="1">
      <alignment vertical="center" wrapText="1"/>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16" fillId="0" borderId="9" xfId="0" applyFont="1" applyBorder="1" applyAlignment="1">
      <alignment vertical="center"/>
    </xf>
    <xf numFmtId="0" fontId="8" fillId="0" borderId="19"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8" fillId="0" borderId="2" xfId="0" applyFont="1" applyBorder="1" applyAlignment="1">
      <alignment horizontal="right" vertical="center"/>
    </xf>
    <xf numFmtId="0" fontId="8" fillId="0" borderId="14" xfId="0" applyFont="1" applyBorder="1" applyAlignment="1">
      <alignment horizontal="right" vertical="center"/>
    </xf>
    <xf numFmtId="0" fontId="50" fillId="0" borderId="0" xfId="14" applyNumberFormat="1" applyFont="1" applyFill="1" applyBorder="1" applyAlignment="1" applyProtection="1">
      <alignment vertical="center"/>
      <protection hidden="1"/>
    </xf>
    <xf numFmtId="49" fontId="38" fillId="0" borderId="0" xfId="0" applyNumberFormat="1" applyFont="1" applyBorder="1" applyAlignment="1">
      <alignment vertical="center"/>
    </xf>
    <xf numFmtId="0" fontId="18" fillId="4" borderId="7" xfId="0" applyFont="1" applyFill="1" applyBorder="1" applyAlignment="1" applyProtection="1">
      <alignment vertical="center"/>
    </xf>
    <xf numFmtId="0" fontId="0" fillId="0" borderId="10" xfId="0" applyBorder="1"/>
    <xf numFmtId="174" fontId="50" fillId="0" borderId="0" xfId="0" applyNumberFormat="1" applyFont="1" applyFill="1" applyBorder="1" applyAlignment="1" applyProtection="1">
      <alignment vertical="center"/>
    </xf>
    <xf numFmtId="174" fontId="25" fillId="0" borderId="0" xfId="0" applyNumberFormat="1" applyFont="1" applyFill="1" applyBorder="1" applyAlignment="1" applyProtection="1">
      <alignment vertical="center"/>
    </xf>
    <xf numFmtId="0" fontId="29" fillId="0" borderId="25" xfId="0" applyFont="1" applyBorder="1" applyAlignment="1" applyProtection="1">
      <alignment vertical="center"/>
    </xf>
    <xf numFmtId="49" fontId="18" fillId="5" borderId="19" xfId="0" applyNumberFormat="1" applyFont="1" applyFill="1" applyBorder="1" applyAlignment="1" applyProtection="1">
      <alignment vertical="center"/>
      <protection locked="0"/>
    </xf>
    <xf numFmtId="0" fontId="18" fillId="0" borderId="26" xfId="0" applyFont="1" applyFill="1" applyBorder="1" applyAlignment="1" applyProtection="1">
      <alignment vertical="center"/>
    </xf>
    <xf numFmtId="49" fontId="20" fillId="5" borderId="20" xfId="0" applyNumberFormat="1" applyFont="1" applyFill="1" applyBorder="1" applyAlignment="1" applyProtection="1">
      <alignment horizontal="center" vertical="center"/>
      <protection locked="0"/>
    </xf>
    <xf numFmtId="174" fontId="7" fillId="0" borderId="3" xfId="0" applyNumberFormat="1" applyFont="1" applyFill="1" applyBorder="1" applyAlignment="1" applyProtection="1">
      <alignment horizontal="left" vertical="center"/>
    </xf>
    <xf numFmtId="0" fontId="64" fillId="0" borderId="3" xfId="0" applyFont="1" applyBorder="1" applyAlignment="1">
      <alignment vertical="center"/>
    </xf>
    <xf numFmtId="0" fontId="8" fillId="0" borderId="27" xfId="0" applyFont="1" applyFill="1" applyBorder="1" applyAlignment="1" applyProtection="1">
      <alignment horizontal="center" vertical="center" wrapText="1"/>
    </xf>
    <xf numFmtId="0" fontId="16" fillId="0" borderId="28" xfId="0" applyFont="1" applyBorder="1" applyAlignment="1">
      <alignment vertical="center"/>
    </xf>
    <xf numFmtId="0" fontId="16" fillId="0" borderId="29" xfId="0" applyFont="1" applyBorder="1" applyAlignment="1">
      <alignment vertical="center"/>
    </xf>
    <xf numFmtId="0" fontId="18" fillId="0" borderId="8" xfId="0" applyFont="1" applyBorder="1" applyAlignment="1">
      <alignment vertical="center"/>
    </xf>
    <xf numFmtId="0" fontId="16" fillId="0" borderId="2" xfId="0" applyFont="1" applyBorder="1" applyAlignment="1">
      <alignment vertical="center"/>
    </xf>
    <xf numFmtId="0" fontId="18" fillId="0" borderId="0" xfId="0" applyFont="1" applyBorder="1" applyAlignment="1">
      <alignment vertical="center"/>
    </xf>
    <xf numFmtId="0" fontId="21" fillId="0" borderId="0" xfId="0" applyFont="1" applyAlignment="1" applyProtection="1">
      <alignment horizontal="left" vertical="center"/>
    </xf>
    <xf numFmtId="0" fontId="22" fillId="0" borderId="0" xfId="0" applyFont="1" applyAlignment="1" applyProtection="1">
      <alignment horizontal="center" vertical="center"/>
    </xf>
    <xf numFmtId="1" fontId="18" fillId="0" borderId="0" xfId="0" applyNumberFormat="1" applyFont="1" applyBorder="1" applyAlignment="1" applyProtection="1">
      <alignment horizontal="left" vertical="center"/>
    </xf>
    <xf numFmtId="0" fontId="16" fillId="0" borderId="0" xfId="0" applyFont="1" applyAlignment="1" applyProtection="1">
      <alignment vertical="center"/>
    </xf>
    <xf numFmtId="0" fontId="35" fillId="0" borderId="19" xfId="0" applyNumberFormat="1" applyFont="1" applyFill="1" applyBorder="1" applyAlignment="1" applyProtection="1">
      <alignment vertical="center"/>
    </xf>
    <xf numFmtId="0" fontId="22" fillId="0" borderId="0" xfId="0" applyFont="1" applyAlignment="1" applyProtection="1">
      <alignment vertical="center"/>
    </xf>
    <xf numFmtId="0" fontId="16" fillId="0" borderId="0" xfId="0" applyFont="1" applyFill="1" applyAlignment="1" applyProtection="1">
      <alignment vertical="center"/>
    </xf>
    <xf numFmtId="49" fontId="16" fillId="0" borderId="0" xfId="0" applyNumberFormat="1" applyFont="1" applyBorder="1" applyAlignment="1" applyProtection="1">
      <alignment vertical="center"/>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0" xfId="0" applyFont="1" applyAlignment="1" applyProtection="1">
      <alignment horizontal="center" vertical="center"/>
    </xf>
    <xf numFmtId="49" fontId="8" fillId="0" borderId="32" xfId="0" applyNumberFormat="1" applyFont="1" applyFill="1" applyBorder="1" applyAlignment="1" applyProtection="1">
      <alignment horizontal="center" vertical="center"/>
    </xf>
    <xf numFmtId="49" fontId="8" fillId="0" borderId="33" xfId="0" applyNumberFormat="1" applyFont="1" applyFill="1" applyBorder="1" applyAlignment="1" applyProtection="1">
      <alignment horizontal="center" vertical="center" wrapText="1"/>
    </xf>
    <xf numFmtId="49" fontId="8" fillId="0" borderId="34" xfId="0" applyNumberFormat="1" applyFont="1" applyBorder="1" applyAlignment="1" applyProtection="1">
      <alignment horizontal="center" vertical="center"/>
    </xf>
    <xf numFmtId="49" fontId="8" fillId="0" borderId="32" xfId="0" applyNumberFormat="1" applyFont="1" applyBorder="1" applyAlignment="1" applyProtection="1">
      <alignment horizontal="center" vertical="center"/>
    </xf>
    <xf numFmtId="0" fontId="16" fillId="0" borderId="35" xfId="0" applyFont="1" applyBorder="1" applyAlignment="1" applyProtection="1">
      <alignment vertical="center"/>
    </xf>
    <xf numFmtId="49" fontId="8" fillId="0" borderId="30" xfId="0" applyNumberFormat="1" applyFont="1" applyBorder="1" applyAlignment="1" applyProtection="1">
      <alignment vertical="center"/>
    </xf>
    <xf numFmtId="0" fontId="67" fillId="0" borderId="0" xfId="0" applyFont="1" applyAlignment="1" applyProtection="1">
      <alignment horizontal="left" vertical="center"/>
    </xf>
    <xf numFmtId="0" fontId="20" fillId="0" borderId="36"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1" fontId="16" fillId="0" borderId="0" xfId="0" applyNumberFormat="1" applyFont="1" applyBorder="1" applyAlignment="1">
      <alignment horizontal="left" vertical="center"/>
    </xf>
    <xf numFmtId="0" fontId="16" fillId="0" borderId="39" xfId="0" applyFont="1" applyBorder="1" applyAlignment="1">
      <alignment vertical="center"/>
    </xf>
    <xf numFmtId="0" fontId="16" fillId="0" borderId="26" xfId="0" applyFont="1" applyBorder="1" applyAlignment="1">
      <alignment vertical="center"/>
    </xf>
    <xf numFmtId="0" fontId="16" fillId="0" borderId="40" xfId="0" applyFont="1" applyBorder="1" applyAlignment="1">
      <alignment vertical="center"/>
    </xf>
    <xf numFmtId="0" fontId="16" fillId="0" borderId="34" xfId="0" applyFont="1" applyBorder="1" applyAlignment="1">
      <alignment vertical="center" wrapText="1"/>
    </xf>
    <xf numFmtId="0" fontId="16" fillId="0" borderId="19" xfId="0" applyFont="1" applyBorder="1" applyAlignment="1">
      <alignment vertical="center" wrapText="1"/>
    </xf>
    <xf numFmtId="0" fontId="16" fillId="0" borderId="41" xfId="0" applyFont="1" applyBorder="1" applyAlignment="1">
      <alignment vertical="center" wrapText="1"/>
    </xf>
    <xf numFmtId="14" fontId="23" fillId="5" borderId="42" xfId="0" applyNumberFormat="1" applyFont="1" applyFill="1" applyBorder="1" applyAlignment="1" applyProtection="1">
      <alignment vertical="center"/>
      <protection locked="0"/>
    </xf>
    <xf numFmtId="0" fontId="23" fillId="5" borderId="43" xfId="0" applyFont="1" applyFill="1" applyBorder="1" applyAlignment="1" applyProtection="1">
      <alignment vertical="center"/>
      <protection locked="0"/>
    </xf>
    <xf numFmtId="174" fontId="23" fillId="5" borderId="43" xfId="0" applyNumberFormat="1" applyFont="1" applyFill="1" applyBorder="1" applyAlignment="1" applyProtection="1">
      <alignment vertical="center"/>
      <protection locked="0"/>
    </xf>
    <xf numFmtId="174" fontId="5" fillId="0" borderId="44" xfId="2" applyNumberFormat="1" applyFont="1" applyBorder="1" applyAlignment="1">
      <alignment vertical="center"/>
    </xf>
    <xf numFmtId="0" fontId="23" fillId="5" borderId="45" xfId="0" applyFont="1" applyFill="1" applyBorder="1" applyAlignment="1" applyProtection="1">
      <alignment vertical="center"/>
      <protection locked="0"/>
    </xf>
    <xf numFmtId="0" fontId="23" fillId="5" borderId="46" xfId="0" applyFont="1" applyFill="1" applyBorder="1" applyAlignment="1" applyProtection="1">
      <alignment vertical="center"/>
      <protection locked="0"/>
    </xf>
    <xf numFmtId="174" fontId="23" fillId="5" borderId="46" xfId="0" applyNumberFormat="1" applyFont="1" applyFill="1" applyBorder="1" applyAlignment="1" applyProtection="1">
      <alignment vertical="center"/>
      <protection locked="0"/>
    </xf>
    <xf numFmtId="174" fontId="5" fillId="0" borderId="47" xfId="2" applyNumberFormat="1" applyFont="1" applyBorder="1" applyAlignment="1">
      <alignment vertical="center"/>
    </xf>
    <xf numFmtId="0" fontId="23" fillId="5" borderId="32" xfId="0" applyFont="1" applyFill="1" applyBorder="1" applyAlignment="1" applyProtection="1">
      <alignment vertical="center"/>
      <protection locked="0"/>
    </xf>
    <xf numFmtId="0" fontId="23" fillId="5" borderId="20" xfId="0" applyFont="1" applyFill="1" applyBorder="1" applyAlignment="1" applyProtection="1">
      <alignment vertical="center"/>
      <protection locked="0"/>
    </xf>
    <xf numFmtId="174" fontId="23" fillId="5" borderId="20" xfId="0" applyNumberFormat="1" applyFont="1" applyFill="1" applyBorder="1" applyAlignment="1" applyProtection="1">
      <alignment vertical="center"/>
      <protection locked="0"/>
    </xf>
    <xf numFmtId="174" fontId="5" fillId="0" borderId="48" xfId="2" applyNumberFormat="1" applyFont="1" applyBorder="1" applyAlignment="1">
      <alignment vertical="center"/>
    </xf>
    <xf numFmtId="174" fontId="5" fillId="0" borderId="4" xfId="0" applyNumberFormat="1" applyFont="1" applyBorder="1" applyAlignment="1">
      <alignment vertical="center"/>
    </xf>
    <xf numFmtId="0" fontId="8" fillId="0" borderId="3" xfId="0" applyFont="1" applyBorder="1" applyAlignment="1">
      <alignment horizontal="right" vertical="center"/>
    </xf>
    <xf numFmtId="0" fontId="16" fillId="0" borderId="0" xfId="0" applyFont="1" applyBorder="1" applyAlignment="1">
      <alignment horizontal="right" vertical="center"/>
    </xf>
    <xf numFmtId="0" fontId="16" fillId="0" borderId="49" xfId="0" applyFont="1" applyBorder="1" applyAlignment="1">
      <alignment horizontal="right" vertical="center"/>
    </xf>
    <xf numFmtId="0" fontId="16" fillId="0" borderId="49" xfId="0" applyFont="1" applyBorder="1" applyAlignment="1">
      <alignment vertical="center"/>
    </xf>
    <xf numFmtId="174" fontId="5" fillId="0" borderId="50" xfId="0" applyNumberFormat="1" applyFont="1" applyBorder="1" applyAlignment="1">
      <alignment vertical="center"/>
    </xf>
    <xf numFmtId="174" fontId="5" fillId="0" borderId="41" xfId="0" applyNumberFormat="1" applyFont="1" applyBorder="1" applyAlignment="1">
      <alignment vertical="center" wrapText="1"/>
    </xf>
    <xf numFmtId="178" fontId="23" fillId="5" borderId="43" xfId="0" applyNumberFormat="1" applyFont="1" applyFill="1" applyBorder="1" applyAlignment="1" applyProtection="1">
      <alignment vertical="center"/>
      <protection locked="0"/>
    </xf>
    <xf numFmtId="178" fontId="23" fillId="5" borderId="46" xfId="0" applyNumberFormat="1" applyFont="1" applyFill="1" applyBorder="1" applyAlignment="1" applyProtection="1">
      <alignment vertical="center"/>
      <protection locked="0"/>
    </xf>
    <xf numFmtId="178" fontId="23" fillId="5" borderId="20" xfId="0" applyNumberFormat="1" applyFont="1" applyFill="1" applyBorder="1" applyAlignment="1" applyProtection="1">
      <alignment vertical="center"/>
      <protection locked="0"/>
    </xf>
    <xf numFmtId="0" fontId="8" fillId="0" borderId="0" xfId="0" applyFont="1" applyBorder="1" applyAlignment="1">
      <alignment horizontal="right" vertical="center"/>
    </xf>
    <xf numFmtId="174" fontId="8" fillId="0" borderId="4" xfId="0" applyNumberFormat="1" applyFont="1" applyBorder="1" applyAlignment="1">
      <alignment horizontal="right" vertical="center"/>
    </xf>
    <xf numFmtId="0" fontId="20" fillId="0" borderId="51" xfId="0" applyFont="1" applyBorder="1" applyAlignment="1">
      <alignment vertical="center"/>
    </xf>
    <xf numFmtId="174" fontId="5" fillId="0" borderId="40" xfId="0" applyNumberFormat="1"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vertical="center" wrapText="1"/>
    </xf>
    <xf numFmtId="174" fontId="23" fillId="5" borderId="44" xfId="2" applyNumberFormat="1" applyFont="1" applyFill="1" applyBorder="1" applyAlignment="1" applyProtection="1">
      <alignment vertical="center"/>
      <protection locked="0"/>
    </xf>
    <xf numFmtId="174" fontId="23" fillId="5" borderId="47" xfId="2" applyNumberFormat="1" applyFont="1" applyFill="1" applyBorder="1" applyAlignment="1" applyProtection="1">
      <alignment vertical="center"/>
      <protection locked="0"/>
    </xf>
    <xf numFmtId="174" fontId="23" fillId="5" borderId="48" xfId="2" applyNumberFormat="1" applyFont="1" applyFill="1" applyBorder="1" applyAlignment="1" applyProtection="1">
      <alignment vertical="center"/>
      <protection locked="0"/>
    </xf>
    <xf numFmtId="0" fontId="16" fillId="0" borderId="34" xfId="0" applyFont="1" applyBorder="1" applyAlignment="1">
      <alignment vertical="center"/>
    </xf>
    <xf numFmtId="0" fontId="16" fillId="0" borderId="19" xfId="0" applyFont="1" applyBorder="1" applyAlignment="1">
      <alignment vertical="center"/>
    </xf>
    <xf numFmtId="0" fontId="23" fillId="5" borderId="53" xfId="0" applyFont="1" applyFill="1" applyBorder="1" applyAlignment="1" applyProtection="1">
      <alignment vertical="center"/>
      <protection locked="0"/>
    </xf>
    <xf numFmtId="14" fontId="23" fillId="5" borderId="43" xfId="0" applyNumberFormat="1" applyFont="1" applyFill="1" applyBorder="1" applyAlignment="1" applyProtection="1">
      <alignment vertical="center"/>
      <protection locked="0"/>
    </xf>
    <xf numFmtId="0" fontId="23" fillId="5" borderId="54" xfId="0" applyFont="1" applyFill="1" applyBorder="1" applyAlignment="1" applyProtection="1">
      <alignment vertical="center"/>
      <protection locked="0"/>
    </xf>
    <xf numFmtId="0" fontId="23" fillId="5" borderId="55" xfId="0" applyFont="1" applyFill="1" applyBorder="1" applyAlignment="1" applyProtection="1">
      <alignment vertical="center"/>
      <protection locked="0"/>
    </xf>
    <xf numFmtId="174" fontId="5" fillId="0" borderId="4" xfId="2" applyNumberFormat="1" applyFont="1" applyBorder="1" applyAlignment="1">
      <alignmen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8" fillId="0" borderId="7" xfId="0" applyFont="1" applyBorder="1" applyAlignment="1">
      <alignment horizontal="right" vertical="center"/>
    </xf>
    <xf numFmtId="0" fontId="8" fillId="0" borderId="56" xfId="0" applyFont="1" applyBorder="1" applyAlignment="1">
      <alignment horizontal="right" vertical="center"/>
    </xf>
    <xf numFmtId="174" fontId="5" fillId="0" borderId="57" xfId="2" applyNumberFormat="1" applyFont="1" applyBorder="1" applyAlignment="1">
      <alignment vertical="center"/>
    </xf>
    <xf numFmtId="174" fontId="5" fillId="0" borderId="58" xfId="2" applyNumberFormat="1" applyFont="1" applyBorder="1" applyAlignment="1">
      <alignment vertical="center"/>
    </xf>
    <xf numFmtId="0" fontId="31" fillId="0" borderId="3" xfId="0" applyFont="1" applyBorder="1" applyAlignment="1">
      <alignment horizontal="lef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vertical="center"/>
    </xf>
    <xf numFmtId="0" fontId="16" fillId="0" borderId="10" xfId="0" applyFont="1" applyBorder="1" applyAlignment="1">
      <alignment vertical="center"/>
    </xf>
    <xf numFmtId="0" fontId="23" fillId="5" borderId="59" xfId="0" applyFont="1" applyFill="1" applyBorder="1" applyAlignment="1" applyProtection="1">
      <alignment vertical="center"/>
      <protection locked="0"/>
    </xf>
    <xf numFmtId="165" fontId="23" fillId="5" borderId="59" xfId="2" applyNumberFormat="1" applyFont="1" applyFill="1" applyBorder="1" applyAlignment="1" applyProtection="1">
      <alignment vertical="center"/>
      <protection locked="0"/>
    </xf>
    <xf numFmtId="174" fontId="5" fillId="0" borderId="60" xfId="2" applyNumberFormat="1" applyFont="1" applyBorder="1" applyAlignment="1">
      <alignment vertical="center"/>
    </xf>
    <xf numFmtId="0" fontId="23" fillId="5" borderId="49" xfId="0" applyFont="1" applyFill="1" applyBorder="1" applyAlignment="1" applyProtection="1">
      <alignment vertical="center"/>
      <protection locked="0"/>
    </xf>
    <xf numFmtId="0" fontId="23" fillId="5" borderId="61" xfId="0" applyFont="1" applyFill="1" applyBorder="1" applyAlignment="1" applyProtection="1">
      <alignment vertical="center"/>
      <protection locked="0"/>
    </xf>
    <xf numFmtId="165" fontId="23" fillId="5" borderId="46" xfId="2" applyNumberFormat="1" applyFont="1" applyFill="1" applyBorder="1" applyAlignment="1" applyProtection="1">
      <alignment vertical="center"/>
      <protection locked="0"/>
    </xf>
    <xf numFmtId="165" fontId="23" fillId="5" borderId="20" xfId="2" applyNumberFormat="1" applyFont="1" applyFill="1" applyBorder="1" applyAlignment="1" applyProtection="1">
      <alignment vertical="center"/>
      <protection locked="0"/>
    </xf>
    <xf numFmtId="165" fontId="23" fillId="5" borderId="43" xfId="2" applyNumberFormat="1" applyFont="1" applyFill="1" applyBorder="1" applyAlignment="1" applyProtection="1">
      <alignment vertical="center"/>
      <protection locked="0"/>
    </xf>
    <xf numFmtId="0" fontId="20" fillId="0" borderId="62" xfId="0" applyFont="1" applyBorder="1" applyAlignment="1">
      <alignment horizontal="left" vertical="center"/>
    </xf>
    <xf numFmtId="0" fontId="16" fillId="0" borderId="29" xfId="0" applyFont="1" applyBorder="1" applyAlignment="1">
      <alignment horizontal="left" vertical="center"/>
    </xf>
    <xf numFmtId="174" fontId="5" fillId="0" borderId="28" xfId="0" applyNumberFormat="1" applyFont="1" applyBorder="1" applyAlignment="1">
      <alignment horizontal="left" vertical="center"/>
    </xf>
    <xf numFmtId="166" fontId="5" fillId="0" borderId="63" xfId="2" applyFont="1" applyBorder="1" applyAlignment="1">
      <alignment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9" fillId="0" borderId="0" xfId="0" applyFont="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20" fillId="0" borderId="0" xfId="0" applyFont="1" applyBorder="1" applyAlignment="1">
      <alignment horizontal="right" vertical="center"/>
    </xf>
    <xf numFmtId="0" fontId="19" fillId="0" borderId="3" xfId="0" applyFont="1" applyBorder="1" applyAlignment="1">
      <alignment horizontal="right" vertical="center"/>
    </xf>
    <xf numFmtId="0" fontId="19" fillId="0" borderId="0" xfId="0" applyFont="1" applyBorder="1" applyAlignment="1">
      <alignment horizontal="left" vertical="center"/>
    </xf>
    <xf numFmtId="0" fontId="19" fillId="0" borderId="0" xfId="0" applyFont="1" applyBorder="1" applyAlignment="1">
      <alignment horizontal="right" vertical="center"/>
    </xf>
    <xf numFmtId="0" fontId="20" fillId="0" borderId="3" xfId="0" applyFont="1" applyBorder="1" applyAlignment="1">
      <alignment horizontal="right" vertical="center"/>
    </xf>
    <xf numFmtId="14" fontId="19" fillId="5" borderId="19" xfId="0" applyNumberFormat="1" applyFont="1" applyFill="1" applyBorder="1" applyAlignment="1" applyProtection="1">
      <alignment vertical="center"/>
      <protection locked="0"/>
    </xf>
    <xf numFmtId="0" fontId="19" fillId="5" borderId="19" xfId="0" applyFont="1" applyFill="1" applyBorder="1" applyAlignment="1" applyProtection="1">
      <alignment vertical="center"/>
      <protection locked="0"/>
    </xf>
    <xf numFmtId="0" fontId="19" fillId="0" borderId="7" xfId="0" applyFont="1" applyBorder="1" applyAlignment="1">
      <alignment vertical="center"/>
    </xf>
    <xf numFmtId="0" fontId="19" fillId="0" borderId="8" xfId="0" applyFont="1" applyBorder="1" applyAlignment="1">
      <alignment vertical="center"/>
    </xf>
    <xf numFmtId="0" fontId="19" fillId="0" borderId="18" xfId="0" applyFont="1" applyBorder="1" applyAlignment="1">
      <alignment vertical="center"/>
    </xf>
    <xf numFmtId="0" fontId="20" fillId="0" borderId="62" xfId="0" applyFont="1" applyBorder="1" applyAlignment="1">
      <alignment vertical="center"/>
    </xf>
    <xf numFmtId="0" fontId="19" fillId="0" borderId="29" xfId="0" applyFont="1" applyBorder="1" applyAlignment="1">
      <alignment vertical="center"/>
    </xf>
    <xf numFmtId="0" fontId="19" fillId="0" borderId="32" xfId="0" applyFont="1" applyBorder="1" applyAlignment="1">
      <alignment vertical="center"/>
    </xf>
    <xf numFmtId="0" fontId="19" fillId="0" borderId="52" xfId="0" applyFont="1" applyBorder="1" applyAlignment="1">
      <alignment vertical="center"/>
    </xf>
    <xf numFmtId="0" fontId="19" fillId="0" borderId="20" xfId="0" applyFont="1" applyBorder="1" applyAlignment="1">
      <alignment vertical="center"/>
    </xf>
    <xf numFmtId="0" fontId="19" fillId="0" borderId="20" xfId="0" applyFont="1" applyBorder="1" applyAlignment="1">
      <alignment vertical="center" wrapText="1"/>
    </xf>
    <xf numFmtId="0" fontId="19" fillId="0" borderId="64" xfId="0" applyFont="1" applyBorder="1" applyAlignment="1">
      <alignment vertical="center" wrapText="1"/>
    </xf>
    <xf numFmtId="14" fontId="24" fillId="5" borderId="42" xfId="0" applyNumberFormat="1" applyFont="1" applyFill="1" applyBorder="1" applyAlignment="1" applyProtection="1">
      <alignment vertical="center"/>
      <protection locked="0"/>
    </xf>
    <xf numFmtId="0" fontId="24" fillId="5" borderId="65" xfId="0" applyFont="1" applyFill="1" applyBorder="1" applyAlignment="1" applyProtection="1">
      <alignment vertical="center"/>
      <protection locked="0"/>
    </xf>
    <xf numFmtId="0" fontId="24" fillId="5" borderId="43" xfId="0" applyFont="1" applyFill="1" applyBorder="1" applyAlignment="1" applyProtection="1">
      <alignment vertical="center"/>
      <protection locked="0"/>
    </xf>
    <xf numFmtId="174" fontId="24" fillId="5" borderId="43" xfId="0" applyNumberFormat="1" applyFont="1" applyFill="1" applyBorder="1" applyAlignment="1" applyProtection="1">
      <alignment vertical="center"/>
      <protection locked="0"/>
    </xf>
    <xf numFmtId="166" fontId="19" fillId="0" borderId="44" xfId="2" applyFont="1" applyBorder="1" applyAlignment="1">
      <alignment vertical="center"/>
    </xf>
    <xf numFmtId="14" fontId="24" fillId="5" borderId="45" xfId="0" applyNumberFormat="1" applyFont="1" applyFill="1" applyBorder="1" applyAlignment="1" applyProtection="1">
      <alignment vertical="center"/>
      <protection locked="0"/>
    </xf>
    <xf numFmtId="0" fontId="24" fillId="5" borderId="54" xfId="0" applyFont="1" applyFill="1" applyBorder="1" applyAlignment="1" applyProtection="1">
      <alignment vertical="center"/>
      <protection locked="0"/>
    </xf>
    <xf numFmtId="0" fontId="24" fillId="5" borderId="46" xfId="0" applyFont="1" applyFill="1" applyBorder="1" applyAlignment="1" applyProtection="1">
      <alignment vertical="center"/>
      <protection locked="0"/>
    </xf>
    <xf numFmtId="174" fontId="24" fillId="5" borderId="46" xfId="0" applyNumberFormat="1" applyFont="1" applyFill="1" applyBorder="1" applyAlignment="1" applyProtection="1">
      <alignment vertical="center"/>
      <protection locked="0"/>
    </xf>
    <xf numFmtId="166" fontId="19" fillId="0" borderId="47" xfId="2" applyFont="1" applyBorder="1" applyAlignment="1">
      <alignment vertical="center"/>
    </xf>
    <xf numFmtId="0" fontId="24" fillId="5" borderId="45" xfId="0" applyFont="1" applyFill="1" applyBorder="1" applyAlignment="1" applyProtection="1">
      <alignment vertical="center"/>
      <protection locked="0"/>
    </xf>
    <xf numFmtId="0" fontId="20" fillId="0" borderId="66" xfId="0" applyFont="1" applyBorder="1" applyAlignment="1">
      <alignment horizontal="right" vertical="center"/>
    </xf>
    <xf numFmtId="0" fontId="20" fillId="0" borderId="51" xfId="0" applyFont="1" applyBorder="1" applyAlignment="1">
      <alignment horizontal="right" vertical="center"/>
    </xf>
    <xf numFmtId="0" fontId="20" fillId="0" borderId="26" xfId="0" applyFont="1" applyBorder="1" applyAlignment="1">
      <alignment horizontal="right" vertical="center"/>
    </xf>
    <xf numFmtId="0" fontId="20" fillId="0" borderId="67" xfId="0" applyFont="1" applyBorder="1" applyAlignment="1">
      <alignment horizontal="right" vertical="center"/>
    </xf>
    <xf numFmtId="0" fontId="20" fillId="0" borderId="32" xfId="0" applyFont="1" applyBorder="1" applyAlignment="1">
      <alignment vertical="center"/>
    </xf>
    <xf numFmtId="0" fontId="20" fillId="0" borderId="52" xfId="0" applyFont="1" applyBorder="1" applyAlignment="1">
      <alignment vertical="center"/>
    </xf>
    <xf numFmtId="0" fontId="20" fillId="0" borderId="20" xfId="0" applyFont="1" applyBorder="1" applyAlignment="1">
      <alignment vertical="center"/>
    </xf>
    <xf numFmtId="0" fontId="20" fillId="0" borderId="20" xfId="0" applyFont="1" applyBorder="1" applyAlignment="1">
      <alignment vertical="center" wrapText="1"/>
    </xf>
    <xf numFmtId="0" fontId="20" fillId="0" borderId="64" xfId="0" applyFont="1" applyBorder="1" applyAlignment="1">
      <alignment vertical="center" wrapText="1"/>
    </xf>
    <xf numFmtId="0" fontId="24" fillId="5" borderId="68" xfId="0" applyFont="1" applyFill="1" applyBorder="1" applyAlignment="1" applyProtection="1">
      <alignment vertical="center"/>
      <protection locked="0"/>
    </xf>
    <xf numFmtId="0" fontId="24" fillId="5" borderId="69" xfId="0" applyFont="1" applyFill="1" applyBorder="1" applyAlignment="1" applyProtection="1">
      <alignment vertical="center"/>
      <protection locked="0"/>
    </xf>
    <xf numFmtId="0" fontId="24" fillId="5" borderId="70" xfId="0" applyFont="1" applyFill="1" applyBorder="1" applyAlignment="1" applyProtection="1">
      <alignment vertical="center"/>
      <protection locked="0"/>
    </xf>
    <xf numFmtId="174" fontId="24" fillId="5" borderId="70" xfId="0" applyNumberFormat="1" applyFont="1" applyFill="1" applyBorder="1" applyAlignment="1" applyProtection="1">
      <alignment vertical="center"/>
      <protection locked="0"/>
    </xf>
    <xf numFmtId="0" fontId="20" fillId="0" borderId="71" xfId="0" applyFont="1" applyBorder="1" applyAlignment="1">
      <alignment horizontal="right" vertical="center"/>
    </xf>
    <xf numFmtId="0" fontId="20" fillId="0" borderId="11" xfId="0" applyFont="1" applyBorder="1" applyAlignment="1">
      <alignment horizontal="right" vertical="center"/>
    </xf>
    <xf numFmtId="0" fontId="19" fillId="0" borderId="28" xfId="0" applyFont="1" applyBorder="1" applyAlignment="1">
      <alignmen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1" fontId="16" fillId="0" borderId="8" xfId="0" applyNumberFormat="1" applyFont="1" applyBorder="1" applyAlignment="1">
      <alignment horizontal="left" vertical="center"/>
    </xf>
    <xf numFmtId="0" fontId="16" fillId="0" borderId="3" xfId="0" applyFont="1" applyBorder="1" applyAlignment="1">
      <alignment horizontal="right" vertical="center"/>
    </xf>
    <xf numFmtId="0" fontId="16" fillId="0" borderId="72" xfId="0" applyFont="1" applyBorder="1" applyAlignment="1">
      <alignment vertical="center" wrapText="1"/>
    </xf>
    <xf numFmtId="0" fontId="23" fillId="5" borderId="67" xfId="0" applyFont="1" applyFill="1" applyBorder="1" applyAlignment="1" applyProtection="1">
      <alignment vertical="center"/>
      <protection locked="0"/>
    </xf>
    <xf numFmtId="0" fontId="23" fillId="5" borderId="73" xfId="0" applyFont="1" applyFill="1" applyBorder="1" applyAlignment="1" applyProtection="1">
      <alignment vertical="center"/>
      <protection locked="0"/>
    </xf>
    <xf numFmtId="0" fontId="16" fillId="0" borderId="29" xfId="0" applyFont="1" applyBorder="1" applyAlignment="1">
      <alignment vertical="center" wrapText="1"/>
    </xf>
    <xf numFmtId="0" fontId="23" fillId="5" borderId="26" xfId="0" applyFont="1" applyFill="1" applyBorder="1" applyAlignment="1" applyProtection="1">
      <alignment vertical="center"/>
      <protection locked="0"/>
    </xf>
    <xf numFmtId="166" fontId="23" fillId="5" borderId="43" xfId="2" applyFont="1" applyFill="1" applyBorder="1" applyAlignment="1" applyProtection="1">
      <alignment vertical="center"/>
      <protection locked="0"/>
    </xf>
    <xf numFmtId="9" fontId="23" fillId="5" borderId="43" xfId="19" applyFont="1" applyFill="1" applyBorder="1" applyAlignment="1" applyProtection="1">
      <alignment vertical="center"/>
      <protection locked="0"/>
    </xf>
    <xf numFmtId="0" fontId="23" fillId="5" borderId="11" xfId="0" applyFont="1" applyFill="1" applyBorder="1" applyAlignment="1" applyProtection="1">
      <alignment vertical="center"/>
      <protection locked="0"/>
    </xf>
    <xf numFmtId="14" fontId="23" fillId="5" borderId="74" xfId="0" applyNumberFormat="1" applyFont="1" applyFill="1" applyBorder="1" applyAlignment="1" applyProtection="1">
      <alignment vertical="center"/>
      <protection locked="0"/>
    </xf>
    <xf numFmtId="0" fontId="23" fillId="5" borderId="75" xfId="0" applyFont="1" applyFill="1" applyBorder="1" applyAlignment="1" applyProtection="1">
      <alignment vertical="center"/>
      <protection locked="0"/>
    </xf>
    <xf numFmtId="0" fontId="23" fillId="5" borderId="66" xfId="0" applyFont="1" applyFill="1" applyBorder="1" applyAlignment="1" applyProtection="1">
      <alignment vertical="center"/>
      <protection locked="0"/>
    </xf>
    <xf numFmtId="166" fontId="23" fillId="5" borderId="59" xfId="2" applyFont="1" applyFill="1" applyBorder="1" applyAlignment="1" applyProtection="1">
      <alignment vertical="center"/>
      <protection locked="0"/>
    </xf>
    <xf numFmtId="166" fontId="23" fillId="5" borderId="46" xfId="2" applyFont="1" applyFill="1" applyBorder="1" applyAlignment="1" applyProtection="1">
      <alignment vertical="center"/>
      <protection locked="0"/>
    </xf>
    <xf numFmtId="166" fontId="23" fillId="5" borderId="20" xfId="2" applyFont="1" applyFill="1" applyBorder="1" applyAlignment="1" applyProtection="1">
      <alignment vertical="center"/>
      <protection locked="0"/>
    </xf>
    <xf numFmtId="0" fontId="8" fillId="0" borderId="67" xfId="0" applyFont="1" applyBorder="1" applyAlignment="1">
      <alignment horizontal="right" vertical="center"/>
    </xf>
    <xf numFmtId="0" fontId="6" fillId="0" borderId="72" xfId="0" applyFont="1" applyBorder="1" applyAlignment="1" applyProtection="1">
      <alignment vertical="center" wrapText="1"/>
    </xf>
    <xf numFmtId="0" fontId="6" fillId="5" borderId="67" xfId="0" applyFont="1" applyFill="1" applyBorder="1" applyAlignment="1" applyProtection="1">
      <alignment vertical="center"/>
    </xf>
    <xf numFmtId="0" fontId="6" fillId="5" borderId="61" xfId="0" applyFont="1" applyFill="1" applyBorder="1" applyAlignment="1" applyProtection="1">
      <alignment vertical="center"/>
    </xf>
    <xf numFmtId="0" fontId="23" fillId="0" borderId="0" xfId="0" applyFont="1" applyBorder="1" applyAlignment="1" applyProtection="1">
      <alignment vertical="center"/>
      <protection locked="0"/>
    </xf>
    <xf numFmtId="174" fontId="16" fillId="0" borderId="4" xfId="0" applyNumberFormat="1" applyFont="1" applyBorder="1" applyAlignment="1">
      <alignment vertical="center"/>
    </xf>
    <xf numFmtId="174" fontId="16" fillId="0" borderId="28" xfId="0" applyNumberFormat="1" applyFont="1" applyBorder="1" applyAlignment="1">
      <alignment vertical="center"/>
    </xf>
    <xf numFmtId="174" fontId="16" fillId="0" borderId="41" xfId="0" applyNumberFormat="1" applyFont="1" applyBorder="1" applyAlignment="1">
      <alignment vertical="center" wrapText="1"/>
    </xf>
    <xf numFmtId="174" fontId="16" fillId="0" borderId="40" xfId="0" applyNumberFormat="1" applyFont="1" applyBorder="1" applyAlignment="1">
      <alignment vertical="center"/>
    </xf>
    <xf numFmtId="174" fontId="6" fillId="0" borderId="76" xfId="2" applyNumberFormat="1" applyFont="1" applyBorder="1" applyAlignment="1" applyProtection="1">
      <alignment vertical="center"/>
    </xf>
    <xf numFmtId="174" fontId="6" fillId="0" borderId="47" xfId="2" applyNumberFormat="1" applyFont="1" applyBorder="1" applyAlignment="1" applyProtection="1">
      <alignment vertical="center"/>
    </xf>
    <xf numFmtId="174" fontId="6" fillId="0" borderId="44" xfId="2" applyNumberFormat="1" applyFont="1" applyBorder="1" applyAlignment="1" applyProtection="1">
      <alignment vertical="center"/>
    </xf>
    <xf numFmtId="174" fontId="6" fillId="0" borderId="48" xfId="2" applyNumberFormat="1" applyFont="1" applyBorder="1" applyAlignment="1" applyProtection="1">
      <alignment vertical="center"/>
    </xf>
    <xf numFmtId="14" fontId="23" fillId="5" borderId="77" xfId="0" applyNumberFormat="1" applyFont="1" applyFill="1" applyBorder="1" applyAlignment="1" applyProtection="1">
      <alignment vertical="center"/>
      <protection locked="0"/>
    </xf>
    <xf numFmtId="0" fontId="23" fillId="5" borderId="78" xfId="0" applyFont="1" applyFill="1" applyBorder="1" applyAlignment="1" applyProtection="1">
      <alignment vertical="center"/>
      <protection locked="0"/>
    </xf>
    <xf numFmtId="174" fontId="23" fillId="5" borderId="57" xfId="2" applyNumberFormat="1" applyFont="1" applyFill="1" applyBorder="1" applyAlignment="1" applyProtection="1">
      <alignment vertical="center"/>
      <protection locked="0"/>
    </xf>
    <xf numFmtId="0" fontId="23" fillId="5" borderId="68" xfId="0" applyFont="1" applyFill="1" applyBorder="1" applyAlignment="1" applyProtection="1">
      <alignment vertical="center"/>
      <protection locked="0"/>
    </xf>
    <xf numFmtId="0" fontId="23" fillId="5" borderId="70" xfId="0" applyFont="1" applyFill="1" applyBorder="1" applyAlignment="1" applyProtection="1">
      <alignment vertical="center"/>
      <protection locked="0"/>
    </xf>
    <xf numFmtId="174" fontId="23" fillId="5" borderId="79" xfId="2" applyNumberFormat="1" applyFont="1" applyFill="1" applyBorder="1" applyAlignment="1" applyProtection="1">
      <alignment vertical="center"/>
      <protection locked="0"/>
    </xf>
    <xf numFmtId="0" fontId="16" fillId="0" borderId="0" xfId="0" applyFont="1" applyFill="1" applyBorder="1" applyAlignment="1">
      <alignment horizontal="right" vertical="center"/>
    </xf>
    <xf numFmtId="0" fontId="16" fillId="0" borderId="11" xfId="0" applyFont="1" applyBorder="1" applyAlignment="1">
      <alignment vertical="center"/>
    </xf>
    <xf numFmtId="166" fontId="19" fillId="0" borderId="60" xfId="2" applyFont="1" applyBorder="1" applyAlignment="1">
      <alignment vertical="center"/>
    </xf>
    <xf numFmtId="174" fontId="19" fillId="0" borderId="4" xfId="0" applyNumberFormat="1" applyFont="1" applyBorder="1" applyAlignment="1">
      <alignment vertical="center"/>
    </xf>
    <xf numFmtId="0" fontId="49" fillId="0" borderId="0" xfId="18" applyFont="1" applyBorder="1" applyAlignment="1">
      <alignment vertical="center"/>
    </xf>
    <xf numFmtId="0" fontId="49" fillId="0" borderId="0" xfId="0" applyFont="1" applyBorder="1" applyAlignment="1">
      <alignment vertical="center"/>
    </xf>
    <xf numFmtId="0" fontId="23" fillId="5" borderId="80" xfId="0" applyFont="1" applyFill="1" applyBorder="1" applyAlignment="1" applyProtection="1">
      <alignment vertical="center"/>
      <protection locked="0"/>
    </xf>
    <xf numFmtId="0" fontId="20" fillId="5" borderId="45" xfId="0" applyFont="1" applyFill="1" applyBorder="1" applyAlignment="1">
      <alignment horizontal="left" vertical="center"/>
    </xf>
    <xf numFmtId="1" fontId="68" fillId="0" borderId="19" xfId="0" applyNumberFormat="1" applyFont="1" applyFill="1" applyBorder="1" applyAlignment="1" applyProtection="1">
      <alignment horizontal="center" vertical="center"/>
      <protection locked="0"/>
    </xf>
    <xf numFmtId="0" fontId="68" fillId="0" borderId="19" xfId="0" applyFont="1" applyBorder="1" applyAlignment="1" applyProtection="1">
      <alignment horizontal="center" vertical="center"/>
    </xf>
    <xf numFmtId="0" fontId="68" fillId="0" borderId="19" xfId="0" applyFont="1" applyFill="1" applyBorder="1" applyAlignment="1" applyProtection="1">
      <alignment horizontal="center" vertical="center"/>
      <protection locked="0"/>
    </xf>
    <xf numFmtId="0" fontId="8" fillId="0" borderId="81" xfId="0" applyFont="1" applyFill="1" applyBorder="1" applyAlignment="1" applyProtection="1">
      <alignment horizontal="center" vertical="center" wrapText="1"/>
    </xf>
    <xf numFmtId="177" fontId="42" fillId="0" borderId="82" xfId="0" applyNumberFormat="1" applyFont="1" applyFill="1" applyBorder="1" applyAlignment="1" applyProtection="1">
      <alignment horizontal="center" vertical="center"/>
    </xf>
    <xf numFmtId="177" fontId="5" fillId="0" borderId="82" xfId="0" applyNumberFormat="1" applyFont="1" applyFill="1" applyBorder="1" applyAlignment="1" applyProtection="1">
      <alignment horizontal="right" vertical="center"/>
    </xf>
    <xf numFmtId="177" fontId="8" fillId="7" borderId="83" xfId="0" applyNumberFormat="1" applyFont="1" applyFill="1" applyBorder="1" applyAlignment="1" applyProtection="1">
      <alignment horizontal="right" vertical="center"/>
    </xf>
    <xf numFmtId="174" fontId="8" fillId="7" borderId="83" xfId="0" applyNumberFormat="1" applyFont="1" applyFill="1" applyBorder="1" applyAlignment="1" applyProtection="1">
      <alignment horizontal="right" vertical="center"/>
    </xf>
    <xf numFmtId="177" fontId="5" fillId="7" borderId="83" xfId="0" applyNumberFormat="1" applyFont="1" applyFill="1" applyBorder="1" applyAlignment="1" applyProtection="1">
      <alignment vertical="center"/>
    </xf>
    <xf numFmtId="0" fontId="8" fillId="2" borderId="84" xfId="0" applyFont="1" applyFill="1" applyBorder="1" applyAlignment="1" applyProtection="1">
      <alignment horizontal="center" vertical="center" wrapText="1"/>
    </xf>
    <xf numFmtId="0" fontId="5" fillId="3" borderId="12" xfId="0" applyFont="1" applyFill="1" applyBorder="1" applyAlignment="1" applyProtection="1">
      <alignment vertical="center"/>
    </xf>
    <xf numFmtId="0" fontId="5" fillId="3" borderId="0" xfId="0" applyFont="1" applyFill="1" applyBorder="1" applyAlignment="1" applyProtection="1">
      <alignment vertical="center"/>
    </xf>
    <xf numFmtId="0" fontId="5" fillId="0" borderId="3" xfId="0" applyFont="1" applyFill="1" applyBorder="1" applyAlignment="1" applyProtection="1">
      <alignment vertical="center"/>
    </xf>
    <xf numFmtId="9" fontId="47" fillId="0" borderId="10" xfId="0" applyNumberFormat="1" applyFont="1" applyFill="1" applyBorder="1" applyAlignment="1" applyProtection="1">
      <alignment horizontal="left" vertical="center" wrapText="1"/>
    </xf>
    <xf numFmtId="174" fontId="5" fillId="0" borderId="0" xfId="0" quotePrefix="1" applyNumberFormat="1" applyFont="1" applyFill="1" applyBorder="1" applyAlignment="1" applyProtection="1">
      <alignment vertical="center"/>
    </xf>
    <xf numFmtId="174" fontId="5" fillId="0" borderId="26" xfId="0" applyNumberFormat="1" applyFont="1" applyFill="1" applyBorder="1" applyAlignment="1" applyProtection="1">
      <alignment vertical="center"/>
    </xf>
    <xf numFmtId="174" fontId="5" fillId="0" borderId="11" xfId="19" applyNumberFormat="1" applyFont="1" applyFill="1" applyBorder="1" applyAlignment="1" applyProtection="1">
      <alignment vertical="center"/>
    </xf>
    <xf numFmtId="169" fontId="7" fillId="0" borderId="0" xfId="0" applyNumberFormat="1" applyFont="1" applyFill="1" applyBorder="1" applyAlignment="1" applyProtection="1">
      <alignment vertical="center"/>
    </xf>
    <xf numFmtId="0" fontId="8" fillId="0" borderId="1" xfId="0" applyFont="1" applyBorder="1" applyAlignment="1" applyProtection="1">
      <alignment horizontal="left" vertical="center"/>
    </xf>
    <xf numFmtId="169" fontId="6" fillId="0" borderId="1" xfId="0" applyNumberFormat="1" applyFont="1" applyFill="1" applyBorder="1" applyAlignment="1" applyProtection="1">
      <alignment vertical="center"/>
    </xf>
    <xf numFmtId="168" fontId="6" fillId="0" borderId="0" xfId="0" applyNumberFormat="1" applyFont="1" applyFill="1" applyBorder="1" applyAlignment="1" applyProtection="1">
      <alignment horizontal="left" vertical="center"/>
    </xf>
    <xf numFmtId="0" fontId="6" fillId="0" borderId="85" xfId="0" applyFont="1" applyFill="1" applyBorder="1" applyAlignment="1" applyProtection="1">
      <alignment vertical="center"/>
    </xf>
    <xf numFmtId="0" fontId="31" fillId="0" borderId="86" xfId="0" applyFont="1" applyFill="1" applyBorder="1" applyAlignment="1" applyProtection="1">
      <alignment vertical="center"/>
    </xf>
    <xf numFmtId="0" fontId="67" fillId="0" borderId="3" xfId="0" applyFont="1" applyBorder="1" applyAlignment="1">
      <alignment vertical="center"/>
    </xf>
    <xf numFmtId="0" fontId="20" fillId="0" borderId="71" xfId="0" applyFont="1" applyBorder="1" applyAlignment="1">
      <alignment horizontal="left" vertical="center"/>
    </xf>
    <xf numFmtId="0" fontId="16" fillId="0" borderId="9" xfId="0" applyFont="1" applyBorder="1" applyAlignment="1">
      <alignment horizontal="right" vertical="center"/>
    </xf>
    <xf numFmtId="1" fontId="16" fillId="0" borderId="9" xfId="0" applyNumberFormat="1" applyFont="1" applyBorder="1" applyAlignment="1">
      <alignment horizontal="left" vertical="center"/>
    </xf>
    <xf numFmtId="0" fontId="8" fillId="0" borderId="87" xfId="0" applyFont="1" applyBorder="1" applyAlignment="1">
      <alignment horizontal="right" vertical="center"/>
    </xf>
    <xf numFmtId="0" fontId="8" fillId="0" borderId="1" xfId="0" applyFont="1" applyBorder="1" applyAlignment="1">
      <alignment horizontal="right" vertical="center"/>
    </xf>
    <xf numFmtId="0" fontId="8" fillId="0" borderId="88" xfId="0" applyFont="1" applyBorder="1" applyAlignment="1">
      <alignment horizontal="right" vertical="center"/>
    </xf>
    <xf numFmtId="174" fontId="8" fillId="0" borderId="81" xfId="2" applyNumberFormat="1" applyFont="1" applyBorder="1" applyAlignment="1">
      <alignment vertical="center"/>
    </xf>
    <xf numFmtId="174" fontId="5" fillId="0" borderId="9" xfId="0" applyNumberFormat="1" applyFont="1" applyBorder="1" applyAlignment="1">
      <alignment vertical="center"/>
    </xf>
    <xf numFmtId="0" fontId="16" fillId="0" borderId="37" xfId="0" applyFont="1" applyBorder="1" applyAlignment="1">
      <alignment vertical="center"/>
    </xf>
    <xf numFmtId="174" fontId="5" fillId="0" borderId="38" xfId="0" applyNumberFormat="1" applyFont="1" applyBorder="1" applyAlignment="1">
      <alignment vertical="center"/>
    </xf>
    <xf numFmtId="174" fontId="8" fillId="0" borderId="64" xfId="2" applyNumberFormat="1" applyFont="1" applyBorder="1" applyAlignment="1">
      <alignment vertical="center"/>
    </xf>
    <xf numFmtId="0" fontId="8" fillId="0" borderId="51" xfId="0" applyFont="1" applyBorder="1" applyAlignment="1">
      <alignment horizontal="right" vertical="center"/>
    </xf>
    <xf numFmtId="0" fontId="8" fillId="0" borderId="26" xfId="0" applyFont="1" applyBorder="1" applyAlignment="1">
      <alignment horizontal="right" vertical="center"/>
    </xf>
    <xf numFmtId="174" fontId="6" fillId="0" borderId="18" xfId="0" applyNumberFormat="1" applyFont="1" applyFill="1" applyBorder="1" applyAlignment="1">
      <alignment vertical="center"/>
    </xf>
    <xf numFmtId="174" fontId="7" fillId="0" borderId="89" xfId="2" applyNumberFormat="1" applyFont="1" applyBorder="1" applyAlignment="1" applyProtection="1">
      <alignment vertical="center"/>
    </xf>
    <xf numFmtId="166" fontId="8" fillId="0" borderId="0" xfId="2" applyFont="1" applyBorder="1" applyAlignment="1">
      <alignment horizontal="right" vertical="center"/>
    </xf>
    <xf numFmtId="0" fontId="8" fillId="0" borderId="90" xfId="0" applyFont="1" applyBorder="1" applyAlignment="1">
      <alignment horizontal="right" vertical="center"/>
    </xf>
    <xf numFmtId="0" fontId="8" fillId="0" borderId="83" xfId="0" applyFont="1" applyBorder="1" applyAlignment="1">
      <alignment horizontal="right" vertical="center"/>
    </xf>
    <xf numFmtId="0" fontId="20" fillId="0" borderId="36" xfId="0" applyFont="1" applyBorder="1" applyAlignment="1">
      <alignment vertical="center"/>
    </xf>
    <xf numFmtId="174" fontId="8" fillId="0" borderId="91" xfId="2" applyNumberFormat="1" applyFont="1" applyBorder="1" applyAlignment="1">
      <alignment vertical="center"/>
    </xf>
    <xf numFmtId="174" fontId="20" fillId="0" borderId="89" xfId="2" applyNumberFormat="1" applyFont="1" applyBorder="1" applyAlignment="1">
      <alignment vertical="center"/>
    </xf>
    <xf numFmtId="0" fontId="19" fillId="0" borderId="37" xfId="0" applyFont="1" applyBorder="1" applyAlignment="1">
      <alignment vertical="center"/>
    </xf>
    <xf numFmtId="174" fontId="19" fillId="0" borderId="38" xfId="0" applyNumberFormat="1" applyFont="1" applyBorder="1" applyAlignment="1">
      <alignment vertical="center"/>
    </xf>
    <xf numFmtId="0" fontId="19" fillId="0" borderId="9" xfId="0" applyFont="1" applyBorder="1" applyAlignment="1">
      <alignment vertical="center"/>
    </xf>
    <xf numFmtId="0" fontId="24" fillId="5" borderId="92" xfId="0" applyFont="1" applyFill="1" applyBorder="1" applyAlignment="1" applyProtection="1">
      <alignment vertical="center"/>
      <protection locked="0"/>
    </xf>
    <xf numFmtId="0" fontId="24" fillId="5" borderId="93" xfId="0" applyFont="1" applyFill="1" applyBorder="1" applyAlignment="1" applyProtection="1">
      <alignment vertical="center"/>
      <protection locked="0"/>
    </xf>
    <xf numFmtId="0" fontId="24" fillId="5" borderId="94" xfId="0" applyFont="1" applyFill="1" applyBorder="1" applyAlignment="1" applyProtection="1">
      <alignment vertical="center"/>
      <protection locked="0"/>
    </xf>
    <xf numFmtId="174" fontId="24" fillId="5" borderId="94" xfId="0" applyNumberFormat="1" applyFont="1" applyFill="1" applyBorder="1" applyAlignment="1" applyProtection="1">
      <alignment vertical="center"/>
      <protection locked="0"/>
    </xf>
    <xf numFmtId="166" fontId="19" fillId="0" borderId="95" xfId="2" applyFont="1" applyBorder="1" applyAlignment="1">
      <alignment vertical="center"/>
    </xf>
    <xf numFmtId="166" fontId="19" fillId="0" borderId="79" xfId="2" applyFont="1" applyBorder="1" applyAlignment="1">
      <alignment vertical="center"/>
    </xf>
    <xf numFmtId="166" fontId="25" fillId="0" borderId="96" xfId="2" applyFont="1" applyBorder="1" applyAlignment="1" applyProtection="1">
      <alignment vertical="center"/>
    </xf>
    <xf numFmtId="0" fontId="19" fillId="0" borderId="38" xfId="0" applyFont="1" applyBorder="1" applyAlignment="1">
      <alignment vertical="center"/>
    </xf>
    <xf numFmtId="166" fontId="25" fillId="0" borderId="28" xfId="2" applyFont="1" applyBorder="1" applyAlignment="1" applyProtection="1">
      <alignment vertical="center"/>
    </xf>
    <xf numFmtId="0" fontId="20" fillId="0" borderId="86" xfId="0" applyFont="1" applyBorder="1" applyAlignment="1">
      <alignment horizontal="right" vertical="center"/>
    </xf>
    <xf numFmtId="0" fontId="20" fillId="0" borderId="85" xfId="0" applyFont="1" applyBorder="1" applyAlignment="1">
      <alignment horizontal="right" vertical="center"/>
    </xf>
    <xf numFmtId="0" fontId="20" fillId="0" borderId="97" xfId="0" applyFont="1" applyBorder="1" applyAlignment="1">
      <alignment horizontal="right" vertical="center"/>
    </xf>
    <xf numFmtId="166" fontId="19" fillId="0" borderId="98" xfId="2" applyFont="1" applyBorder="1" applyAlignment="1">
      <alignment vertical="center"/>
    </xf>
    <xf numFmtId="166" fontId="20" fillId="0" borderId="81" xfId="2" applyFont="1" applyBorder="1" applyAlignment="1">
      <alignment vertical="center"/>
    </xf>
    <xf numFmtId="166" fontId="20" fillId="0" borderId="64" xfId="2" applyFont="1" applyBorder="1" applyAlignment="1">
      <alignment vertical="center"/>
    </xf>
    <xf numFmtId="166" fontId="20" fillId="0" borderId="91" xfId="2" applyFont="1" applyBorder="1" applyAlignment="1">
      <alignment vertical="center"/>
    </xf>
    <xf numFmtId="0" fontId="24" fillId="5" borderId="74" xfId="0" applyFont="1" applyFill="1" applyBorder="1" applyAlignment="1" applyProtection="1">
      <alignment vertical="center"/>
      <protection locked="0"/>
    </xf>
    <xf numFmtId="0" fontId="24" fillId="5" borderId="75" xfId="0" applyFont="1" applyFill="1" applyBorder="1" applyAlignment="1" applyProtection="1">
      <alignment vertical="center"/>
      <protection locked="0"/>
    </xf>
    <xf numFmtId="0" fontId="24" fillId="5" borderId="59" xfId="0" applyFont="1" applyFill="1" applyBorder="1" applyAlignment="1" applyProtection="1">
      <alignment vertical="center"/>
      <protection locked="0"/>
    </xf>
    <xf numFmtId="174" fontId="24" fillId="5" borderId="59" xfId="0" applyNumberFormat="1" applyFont="1" applyFill="1" applyBorder="1" applyAlignment="1" applyProtection="1">
      <alignment vertical="center"/>
      <protection locked="0"/>
    </xf>
    <xf numFmtId="166" fontId="20" fillId="0" borderId="91" xfId="0" applyNumberFormat="1" applyFont="1" applyBorder="1"/>
    <xf numFmtId="0" fontId="16" fillId="0" borderId="99" xfId="0" applyFont="1" applyBorder="1" applyAlignment="1">
      <alignment vertical="center"/>
    </xf>
    <xf numFmtId="0" fontId="23" fillId="5" borderId="74" xfId="0" applyFont="1" applyFill="1" applyBorder="1" applyAlignment="1" applyProtection="1">
      <alignment vertical="center"/>
      <protection locked="0"/>
    </xf>
    <xf numFmtId="174" fontId="6" fillId="0" borderId="95" xfId="2" applyNumberFormat="1" applyFont="1" applyBorder="1" applyAlignment="1" applyProtection="1">
      <alignment vertical="center"/>
    </xf>
    <xf numFmtId="174" fontId="8" fillId="0" borderId="64" xfId="2" applyNumberFormat="1" applyFont="1" applyBorder="1" applyAlignment="1" applyProtection="1">
      <alignment vertical="center"/>
    </xf>
    <xf numFmtId="0" fontId="6" fillId="5" borderId="66" xfId="0" applyFont="1" applyFill="1" applyBorder="1" applyAlignment="1" applyProtection="1">
      <alignment vertical="center"/>
    </xf>
    <xf numFmtId="0" fontId="23" fillId="5" borderId="94" xfId="0" applyFont="1" applyFill="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83" xfId="0" applyFont="1" applyBorder="1" applyAlignment="1" applyProtection="1">
      <alignment vertical="center"/>
      <protection locked="0"/>
    </xf>
    <xf numFmtId="0" fontId="26" fillId="0" borderId="13" xfId="0" applyFont="1" applyBorder="1" applyAlignment="1">
      <alignment horizontal="left" vertical="center"/>
    </xf>
    <xf numFmtId="0" fontId="8" fillId="0" borderId="9" xfId="0" applyFont="1" applyBorder="1" applyAlignment="1">
      <alignment horizontal="right" vertical="center"/>
    </xf>
    <xf numFmtId="0" fontId="20" fillId="0" borderId="9" xfId="0" applyFont="1" applyBorder="1" applyAlignment="1">
      <alignment horizontal="right" vertical="center"/>
    </xf>
    <xf numFmtId="0" fontId="20" fillId="0" borderId="100" xfId="0" applyFont="1" applyBorder="1" applyAlignment="1">
      <alignment horizontal="right" vertical="center"/>
    </xf>
    <xf numFmtId="174" fontId="16" fillId="0" borderId="63" xfId="0" applyNumberFormat="1" applyFont="1" applyBorder="1" applyAlignment="1">
      <alignment vertical="center"/>
    </xf>
    <xf numFmtId="174" fontId="8" fillId="0" borderId="101" xfId="2" applyNumberFormat="1" applyFont="1" applyBorder="1" applyAlignment="1">
      <alignment vertical="center"/>
    </xf>
    <xf numFmtId="174" fontId="50" fillId="0" borderId="84" xfId="2" applyNumberFormat="1" applyFont="1" applyBorder="1" applyAlignment="1" applyProtection="1">
      <alignment vertical="center"/>
    </xf>
    <xf numFmtId="0" fontId="67" fillId="0" borderId="3" xfId="0" applyFont="1" applyBorder="1" applyAlignment="1">
      <alignment horizontal="left" vertical="center"/>
    </xf>
    <xf numFmtId="0" fontId="8" fillId="0" borderId="90" xfId="0" applyFont="1" applyBorder="1" applyAlignment="1">
      <alignment vertical="center"/>
    </xf>
    <xf numFmtId="0" fontId="16" fillId="0" borderId="83" xfId="0" applyFont="1" applyBorder="1" applyAlignment="1">
      <alignment vertical="center"/>
    </xf>
    <xf numFmtId="174" fontId="16" fillId="0" borderId="102" xfId="0" applyNumberFormat="1" applyFont="1" applyBorder="1" applyAlignment="1">
      <alignment vertical="center"/>
    </xf>
    <xf numFmtId="0" fontId="8" fillId="0" borderId="100" xfId="0" applyFont="1" applyBorder="1" applyAlignment="1" applyProtection="1">
      <alignment horizontal="center" vertical="center" wrapText="1"/>
    </xf>
    <xf numFmtId="49" fontId="8" fillId="0" borderId="100" xfId="0" applyNumberFormat="1" applyFont="1" applyBorder="1" applyAlignment="1" applyProtection="1">
      <alignment vertical="center"/>
    </xf>
    <xf numFmtId="49" fontId="8" fillId="0" borderId="103" xfId="0" applyNumberFormat="1" applyFont="1" applyFill="1" applyBorder="1" applyAlignment="1" applyProtection="1">
      <alignment horizontal="center" vertical="center" wrapText="1"/>
    </xf>
    <xf numFmtId="15" fontId="8" fillId="8" borderId="66" xfId="0" applyNumberFormat="1" applyFont="1" applyFill="1" applyBorder="1" applyAlignment="1" applyProtection="1">
      <alignment horizontal="center" vertical="center"/>
      <protection locked="0"/>
    </xf>
    <xf numFmtId="15" fontId="8" fillId="8" borderId="67" xfId="0" applyNumberFormat="1" applyFont="1" applyFill="1" applyBorder="1" applyAlignment="1" applyProtection="1">
      <alignment horizontal="center" vertical="center"/>
      <protection locked="0"/>
    </xf>
    <xf numFmtId="181" fontId="1" fillId="0" borderId="104" xfId="17" applyNumberFormat="1" applyBorder="1"/>
    <xf numFmtId="180" fontId="1" fillId="0" borderId="19" xfId="17" applyNumberFormat="1" applyBorder="1"/>
    <xf numFmtId="177" fontId="1" fillId="0" borderId="105" xfId="17" applyNumberFormat="1" applyBorder="1"/>
    <xf numFmtId="180" fontId="1" fillId="0" borderId="106" xfId="17" applyNumberFormat="1" applyBorder="1"/>
    <xf numFmtId="180" fontId="1" fillId="0" borderId="107" xfId="17" applyNumberFormat="1" applyBorder="1"/>
    <xf numFmtId="180" fontId="1" fillId="0" borderId="108" xfId="17" applyNumberFormat="1" applyBorder="1"/>
    <xf numFmtId="0" fontId="19" fillId="9" borderId="19" xfId="0" applyFont="1" applyFill="1" applyBorder="1" applyAlignment="1" applyProtection="1">
      <alignment horizontal="right" vertical="center"/>
    </xf>
    <xf numFmtId="184" fontId="23" fillId="0" borderId="43" xfId="0" applyNumberFormat="1" applyFont="1" applyFill="1" applyBorder="1" applyAlignment="1" applyProtection="1">
      <alignment vertical="center"/>
      <protection locked="0"/>
    </xf>
    <xf numFmtId="184" fontId="23" fillId="5" borderId="43" xfId="0" applyNumberFormat="1" applyFont="1" applyFill="1" applyBorder="1" applyAlignment="1" applyProtection="1">
      <alignment vertical="center"/>
      <protection locked="0"/>
    </xf>
    <xf numFmtId="184" fontId="23" fillId="5" borderId="46" xfId="0" applyNumberFormat="1" applyFont="1" applyFill="1" applyBorder="1" applyAlignment="1" applyProtection="1">
      <alignment vertical="center"/>
      <protection locked="0"/>
    </xf>
    <xf numFmtId="184" fontId="23" fillId="5" borderId="20" xfId="0" applyNumberFormat="1" applyFont="1" applyFill="1" applyBorder="1" applyAlignment="1" applyProtection="1">
      <alignment vertical="center"/>
      <protection locked="0"/>
    </xf>
    <xf numFmtId="184" fontId="23" fillId="5" borderId="59" xfId="0" applyNumberFormat="1" applyFont="1" applyFill="1" applyBorder="1" applyAlignment="1" applyProtection="1">
      <alignment vertical="center"/>
      <protection locked="0"/>
    </xf>
    <xf numFmtId="0" fontId="42" fillId="0" borderId="75" xfId="0" applyFont="1" applyBorder="1" applyAlignment="1" applyProtection="1">
      <alignment horizontal="center" vertical="center" wrapText="1"/>
    </xf>
    <xf numFmtId="177" fontId="1" fillId="0" borderId="106" xfId="17" applyNumberFormat="1" applyBorder="1"/>
    <xf numFmtId="0" fontId="16" fillId="0" borderId="71" xfId="0" applyFont="1" applyBorder="1" applyAlignment="1">
      <alignment vertical="center" wrapText="1"/>
    </xf>
    <xf numFmtId="0" fontId="16" fillId="0" borderId="11" xfId="0" applyFont="1" applyBorder="1" applyAlignment="1">
      <alignment vertical="center" wrapText="1"/>
    </xf>
    <xf numFmtId="9" fontId="7" fillId="0" borderId="11" xfId="19" applyFont="1" applyFill="1" applyBorder="1" applyAlignment="1" applyProtection="1">
      <alignment vertical="center"/>
    </xf>
    <xf numFmtId="0" fontId="6" fillId="0" borderId="11" xfId="0" applyFont="1" applyFill="1" applyBorder="1" applyAlignment="1" applyProtection="1">
      <alignment horizontal="center" vertical="center"/>
    </xf>
    <xf numFmtId="174" fontId="5" fillId="0" borderId="11" xfId="0" applyNumberFormat="1" applyFont="1" applyBorder="1" applyAlignment="1" applyProtection="1">
      <alignment vertical="center"/>
    </xf>
    <xf numFmtId="174" fontId="6" fillId="0" borderId="11" xfId="0" applyNumberFormat="1" applyFont="1" applyFill="1" applyBorder="1" applyAlignment="1" applyProtection="1">
      <alignment horizontal="center" vertical="center"/>
    </xf>
    <xf numFmtId="174" fontId="6" fillId="0" borderId="11" xfId="0" applyNumberFormat="1" applyFont="1" applyFill="1" applyBorder="1" applyAlignment="1" applyProtection="1">
      <alignment vertical="center"/>
    </xf>
    <xf numFmtId="0" fontId="6" fillId="8" borderId="10"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6" fillId="8" borderId="39" xfId="0" applyFont="1" applyFill="1" applyBorder="1" applyAlignment="1" applyProtection="1">
      <alignment vertical="center"/>
      <protection locked="0"/>
    </xf>
    <xf numFmtId="0" fontId="10" fillId="8" borderId="3" xfId="0" applyFont="1" applyFill="1" applyBorder="1" applyAlignment="1" applyProtection="1">
      <alignment vertical="center"/>
      <protection locked="0"/>
    </xf>
    <xf numFmtId="0" fontId="6" fillId="8" borderId="0" xfId="0" applyFont="1" applyFill="1" applyBorder="1" applyAlignment="1" applyProtection="1">
      <alignment vertical="center"/>
      <protection locked="0"/>
    </xf>
    <xf numFmtId="15" fontId="10" fillId="8" borderId="17" xfId="0" applyNumberFormat="1" applyFont="1" applyFill="1" applyBorder="1" applyAlignment="1" applyProtection="1">
      <alignment vertical="center"/>
      <protection locked="0"/>
    </xf>
    <xf numFmtId="0" fontId="6" fillId="8" borderId="17" xfId="0" applyFont="1" applyFill="1" applyBorder="1" applyAlignment="1" applyProtection="1">
      <alignment vertical="center"/>
      <protection locked="0"/>
    </xf>
    <xf numFmtId="0" fontId="6" fillId="8" borderId="4" xfId="0" applyFont="1" applyFill="1" applyBorder="1" applyAlignment="1" applyProtection="1">
      <alignment vertical="center"/>
      <protection locked="0"/>
    </xf>
    <xf numFmtId="0" fontId="6" fillId="8" borderId="3" xfId="0" applyFont="1" applyFill="1" applyBorder="1" applyAlignment="1" applyProtection="1">
      <alignment vertical="center"/>
      <protection locked="0"/>
    </xf>
    <xf numFmtId="0" fontId="7" fillId="8" borderId="3" xfId="0" applyFont="1" applyFill="1" applyBorder="1" applyAlignment="1" applyProtection="1">
      <alignment vertical="center"/>
      <protection locked="0"/>
    </xf>
    <xf numFmtId="0" fontId="7" fillId="8" borderId="17" xfId="0" applyFont="1" applyFill="1" applyBorder="1" applyAlignment="1" applyProtection="1">
      <alignment vertical="center"/>
      <protection locked="0"/>
    </xf>
    <xf numFmtId="0" fontId="6" fillId="8" borderId="109" xfId="0" applyFont="1" applyFill="1" applyBorder="1" applyAlignment="1" applyProtection="1">
      <alignment vertical="center"/>
      <protection locked="0"/>
    </xf>
    <xf numFmtId="0" fontId="5" fillId="8" borderId="17" xfId="0" applyFont="1" applyFill="1" applyBorder="1" applyAlignment="1" applyProtection="1">
      <alignment vertical="center"/>
      <protection locked="0"/>
    </xf>
    <xf numFmtId="0" fontId="5" fillId="8" borderId="0" xfId="0" applyFont="1" applyFill="1" applyBorder="1" applyAlignment="1" applyProtection="1">
      <alignment vertical="center"/>
      <protection locked="0"/>
    </xf>
    <xf numFmtId="0" fontId="5" fillId="8" borderId="0" xfId="0" applyFont="1" applyFill="1" applyBorder="1" applyAlignment="1" applyProtection="1">
      <alignment horizontal="right"/>
      <protection locked="0"/>
    </xf>
    <xf numFmtId="0" fontId="5" fillId="8" borderId="4" xfId="0" applyFont="1" applyFill="1" applyBorder="1" applyAlignment="1" applyProtection="1">
      <alignment vertical="center"/>
      <protection locked="0"/>
    </xf>
    <xf numFmtId="0" fontId="6" fillId="8" borderId="7" xfId="0" applyFont="1" applyFill="1" applyBorder="1" applyAlignment="1" applyProtection="1">
      <alignment vertical="center"/>
      <protection locked="0"/>
    </xf>
    <xf numFmtId="0" fontId="5" fillId="8" borderId="8" xfId="0" applyFont="1" applyFill="1" applyBorder="1" applyAlignment="1" applyProtection="1">
      <alignment vertical="center"/>
      <protection locked="0"/>
    </xf>
    <xf numFmtId="49" fontId="5" fillId="8" borderId="8" xfId="0" applyNumberFormat="1" applyFont="1" applyFill="1" applyBorder="1" applyAlignment="1" applyProtection="1">
      <alignment vertical="center"/>
      <protection locked="0"/>
    </xf>
    <xf numFmtId="0" fontId="5" fillId="8" borderId="18" xfId="0" applyFont="1" applyFill="1" applyBorder="1" applyAlignment="1" applyProtection="1">
      <alignment vertical="center"/>
      <protection locked="0"/>
    </xf>
    <xf numFmtId="49" fontId="31" fillId="5" borderId="56" xfId="0" applyNumberFormat="1" applyFont="1" applyFill="1" applyBorder="1" applyAlignment="1" applyProtection="1">
      <alignment horizontal="center" vertical="center"/>
      <protection locked="0"/>
    </xf>
    <xf numFmtId="0" fontId="19" fillId="0" borderId="8" xfId="0" applyFont="1" applyFill="1" applyBorder="1" applyAlignment="1" applyProtection="1">
      <alignment horizontal="right" vertical="center"/>
    </xf>
    <xf numFmtId="0" fontId="8" fillId="0" borderId="31" xfId="0" applyFont="1" applyBorder="1" applyAlignment="1" applyProtection="1">
      <alignment horizontal="center" wrapText="1"/>
    </xf>
    <xf numFmtId="0" fontId="8" fillId="0" borderId="84" xfId="0" applyFont="1" applyBorder="1" applyAlignment="1" applyProtection="1">
      <alignment horizontal="center" wrapText="1"/>
    </xf>
    <xf numFmtId="174" fontId="16" fillId="0" borderId="18" xfId="0" applyNumberFormat="1" applyFont="1" applyBorder="1" applyAlignment="1">
      <alignment vertical="center"/>
    </xf>
    <xf numFmtId="0" fontId="8" fillId="0" borderId="72" xfId="0" applyFont="1" applyBorder="1" applyAlignment="1">
      <alignment horizontal="right" vertical="center"/>
    </xf>
    <xf numFmtId="165" fontId="8" fillId="0" borderId="91" xfId="2" applyNumberFormat="1" applyFont="1" applyBorder="1" applyAlignment="1">
      <alignment vertical="center"/>
    </xf>
    <xf numFmtId="0" fontId="26" fillId="0" borderId="56" xfId="0" applyFont="1" applyBorder="1" applyAlignment="1">
      <alignment horizontal="right" vertical="center"/>
    </xf>
    <xf numFmtId="165" fontId="26" fillId="0" borderId="60" xfId="2" applyNumberFormat="1" applyFont="1" applyBorder="1" applyAlignment="1">
      <alignment vertical="center"/>
    </xf>
    <xf numFmtId="165" fontId="8" fillId="0" borderId="6" xfId="2" applyNumberFormat="1" applyFont="1" applyBorder="1" applyAlignment="1">
      <alignment vertical="center"/>
    </xf>
    <xf numFmtId="0" fontId="18" fillId="0" borderId="0" xfId="0" applyFont="1" applyBorder="1" applyAlignment="1">
      <alignment horizontal="right"/>
    </xf>
    <xf numFmtId="174" fontId="7" fillId="0" borderId="8" xfId="0" applyNumberFormat="1" applyFont="1" applyFill="1" applyBorder="1" applyAlignment="1" applyProtection="1">
      <alignment horizontal="right" vertical="center"/>
    </xf>
    <xf numFmtId="174" fontId="50" fillId="0" borderId="11" xfId="0" applyNumberFormat="1" applyFont="1" applyFill="1" applyBorder="1" applyAlignment="1" applyProtection="1">
      <alignment horizontal="right" vertical="center"/>
    </xf>
    <xf numFmtId="174" fontId="50" fillId="0" borderId="12" xfId="0" applyNumberFormat="1" applyFont="1" applyFill="1" applyBorder="1" applyAlignment="1" applyProtection="1">
      <alignment horizontal="right" vertical="center"/>
    </xf>
    <xf numFmtId="0" fontId="45" fillId="0" borderId="9" xfId="0" applyFont="1" applyFill="1" applyBorder="1" applyAlignment="1" applyProtection="1">
      <alignment horizontal="right" vertical="center"/>
    </xf>
    <xf numFmtId="0" fontId="20" fillId="5" borderId="52" xfId="0" applyNumberFormat="1" applyFont="1" applyFill="1" applyBorder="1" applyAlignment="1" applyProtection="1">
      <alignment horizontal="left" vertical="center" wrapText="1"/>
      <protection locked="0"/>
    </xf>
    <xf numFmtId="0" fontId="8" fillId="10" borderId="110" xfId="0" applyFont="1" applyFill="1" applyBorder="1" applyAlignment="1" applyProtection="1">
      <alignment horizontal="center" vertical="center" wrapText="1"/>
    </xf>
    <xf numFmtId="49" fontId="16" fillId="0" borderId="0" xfId="0" applyNumberFormat="1" applyFont="1" applyBorder="1" applyAlignment="1" applyProtection="1">
      <alignment vertical="center" wrapText="1"/>
    </xf>
    <xf numFmtId="49" fontId="43" fillId="0" borderId="0" xfId="0" applyNumberFormat="1" applyFont="1" applyBorder="1" applyAlignment="1" applyProtection="1">
      <alignment horizontal="center" vertical="center" wrapText="1"/>
    </xf>
    <xf numFmtId="49" fontId="31" fillId="0" borderId="0" xfId="0" applyNumberFormat="1" applyFont="1" applyBorder="1" applyAlignment="1" applyProtection="1">
      <alignment horizontal="left" vertical="center"/>
    </xf>
    <xf numFmtId="11" fontId="16" fillId="0" borderId="0" xfId="0" applyNumberFormat="1" applyFont="1" applyBorder="1" applyAlignment="1" applyProtection="1">
      <alignment vertical="center"/>
    </xf>
    <xf numFmtId="166" fontId="19" fillId="0" borderId="0" xfId="2" applyFont="1" applyFill="1" applyBorder="1" applyAlignment="1" applyProtection="1">
      <alignment vertical="center"/>
    </xf>
    <xf numFmtId="0" fontId="16" fillId="0" borderId="111" xfId="0" applyFont="1" applyBorder="1" applyAlignment="1" applyProtection="1">
      <alignment vertical="center"/>
    </xf>
    <xf numFmtId="0" fontId="42" fillId="0" borderId="0" xfId="0" applyFont="1" applyBorder="1" applyAlignment="1" applyProtection="1">
      <alignment horizontal="center" vertical="center" wrapText="1"/>
    </xf>
    <xf numFmtId="0" fontId="19" fillId="0" borderId="15" xfId="0" applyFont="1" applyBorder="1" applyAlignment="1" applyProtection="1">
      <alignment vertical="center"/>
    </xf>
    <xf numFmtId="0" fontId="0" fillId="8" borderId="0" xfId="0" applyFill="1" applyBorder="1" applyAlignment="1" applyProtection="1">
      <alignment horizontal="center" vertical="center"/>
      <protection locked="0"/>
    </xf>
    <xf numFmtId="0" fontId="0" fillId="8" borderId="0" xfId="0" applyFill="1" applyBorder="1" applyAlignment="1" applyProtection="1">
      <alignment vertical="center"/>
      <protection locked="0"/>
    </xf>
    <xf numFmtId="0" fontId="8" fillId="10" borderId="112" xfId="0" applyFont="1" applyFill="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0" xfId="0" applyFont="1" applyBorder="1" applyAlignment="1">
      <alignment horizontal="center" vertical="center" wrapText="1"/>
    </xf>
    <xf numFmtId="0" fontId="0" fillId="0" borderId="113" xfId="0" applyBorder="1" applyAlignment="1" applyProtection="1"/>
    <xf numFmtId="0" fontId="19" fillId="0" borderId="114" xfId="0" applyFont="1" applyBorder="1" applyAlignment="1" applyProtection="1">
      <alignment horizontal="justify" vertical="top" wrapText="1"/>
    </xf>
    <xf numFmtId="0" fontId="0" fillId="0" borderId="20" xfId="0" applyBorder="1" applyAlignment="1" applyProtection="1"/>
    <xf numFmtId="0" fontId="5" fillId="0" borderId="66" xfId="0" applyFont="1" applyBorder="1" applyAlignment="1" applyProtection="1">
      <alignment vertical="center"/>
    </xf>
    <xf numFmtId="0" fontId="31" fillId="0" borderId="0" xfId="0" applyFont="1" applyFill="1"/>
    <xf numFmtId="0" fontId="74" fillId="0" borderId="0" xfId="0" applyFont="1" applyFill="1"/>
    <xf numFmtId="0" fontId="26" fillId="0" borderId="107" xfId="0" applyFont="1" applyFill="1" applyBorder="1" applyAlignment="1"/>
    <xf numFmtId="0" fontId="26" fillId="0" borderId="108" xfId="0" applyFont="1" applyFill="1" applyBorder="1" applyAlignment="1"/>
    <xf numFmtId="0" fontId="26" fillId="0" borderId="108" xfId="0" applyFont="1" applyFill="1" applyBorder="1" applyAlignment="1" applyProtection="1">
      <alignment wrapText="1"/>
    </xf>
    <xf numFmtId="0" fontId="26" fillId="0" borderId="108" xfId="0" applyFont="1" applyFill="1" applyBorder="1" applyAlignment="1" applyProtection="1"/>
    <xf numFmtId="0" fontId="26" fillId="0" borderId="108" xfId="0" applyFont="1" applyFill="1" applyBorder="1" applyAlignment="1" applyProtection="1">
      <alignment horizontal="center" wrapText="1"/>
    </xf>
    <xf numFmtId="0" fontId="26" fillId="0" borderId="21" xfId="0" applyFont="1" applyFill="1" applyBorder="1" applyAlignment="1">
      <alignment horizontal="center"/>
    </xf>
    <xf numFmtId="0" fontId="29" fillId="0" borderId="104" xfId="0" applyFont="1" applyFill="1" applyBorder="1" applyAlignment="1">
      <alignment vertical="center"/>
    </xf>
    <xf numFmtId="0" fontId="29" fillId="0" borderId="19" xfId="0" applyFont="1" applyBorder="1"/>
    <xf numFmtId="9" fontId="29" fillId="0" borderId="19" xfId="19" applyFont="1" applyFill="1" applyBorder="1" applyAlignment="1">
      <alignment horizontal="center" vertical="center" wrapText="1"/>
    </xf>
    <xf numFmtId="0" fontId="29" fillId="0" borderId="19" xfId="0" applyFont="1" applyFill="1" applyBorder="1" applyAlignment="1">
      <alignment vertical="center"/>
    </xf>
    <xf numFmtId="9" fontId="29" fillId="0" borderId="19" xfId="19" applyFont="1" applyFill="1" applyBorder="1" applyAlignment="1">
      <alignment vertical="center"/>
    </xf>
    <xf numFmtId="10" fontId="29" fillId="0" borderId="22" xfId="0" applyNumberFormat="1" applyFont="1" applyFill="1" applyBorder="1" applyAlignment="1">
      <alignment vertical="center"/>
    </xf>
    <xf numFmtId="0" fontId="29" fillId="0" borderId="105" xfId="0" applyFont="1" applyFill="1" applyBorder="1" applyAlignment="1">
      <alignment vertical="center"/>
    </xf>
    <xf numFmtId="0" fontId="29" fillId="0" borderId="106" xfId="0" applyFont="1" applyBorder="1"/>
    <xf numFmtId="9" fontId="29" fillId="0" borderId="106" xfId="19" applyFont="1" applyFill="1" applyBorder="1" applyAlignment="1">
      <alignment horizontal="center" vertical="center" wrapText="1"/>
    </xf>
    <xf numFmtId="0" fontId="29" fillId="0" borderId="106" xfId="0" applyFont="1" applyFill="1" applyBorder="1" applyAlignment="1">
      <alignment vertical="center"/>
    </xf>
    <xf numFmtId="9" fontId="29" fillId="0" borderId="106" xfId="19" applyFont="1" applyFill="1" applyBorder="1" applyAlignment="1">
      <alignment vertical="center"/>
    </xf>
    <xf numFmtId="10" fontId="29" fillId="0" borderId="23" xfId="0" applyNumberFormat="1" applyFont="1" applyFill="1" applyBorder="1" applyAlignment="1">
      <alignment vertical="center"/>
    </xf>
    <xf numFmtId="0" fontId="19" fillId="0" borderId="115" xfId="0" applyFont="1" applyBorder="1" applyAlignment="1" applyProtection="1">
      <alignment horizontal="center" vertical="top" wrapText="1"/>
    </xf>
    <xf numFmtId="9" fontId="19" fillId="0" borderId="116" xfId="19" applyFont="1" applyBorder="1" applyAlignment="1" applyProtection="1">
      <alignment horizontal="center" vertical="top" wrapText="1"/>
    </xf>
    <xf numFmtId="9" fontId="19" fillId="0" borderId="22" xfId="19" applyFont="1" applyBorder="1" applyAlignment="1" applyProtection="1">
      <alignment horizontal="center" vertical="top" wrapText="1"/>
    </xf>
    <xf numFmtId="9" fontId="19" fillId="0" borderId="23" xfId="19"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5" fillId="0" borderId="0" xfId="0" applyFont="1" applyBorder="1" applyProtection="1"/>
    <xf numFmtId="9" fontId="19" fillId="0" borderId="0" xfId="19" applyFont="1" applyBorder="1" applyAlignment="1" applyProtection="1">
      <alignment horizontal="center" vertical="top" wrapText="1"/>
    </xf>
    <xf numFmtId="9" fontId="5" fillId="0" borderId="0" xfId="19" applyFont="1" applyBorder="1" applyProtection="1"/>
    <xf numFmtId="0" fontId="75" fillId="0" borderId="66" xfId="0" applyFont="1" applyFill="1" applyBorder="1" applyAlignment="1" applyProtection="1">
      <alignment horizontal="right" vertical="center"/>
    </xf>
    <xf numFmtId="9" fontId="31" fillId="5" borderId="19" xfId="0" applyNumberFormat="1" applyFont="1" applyFill="1" applyBorder="1" applyAlignment="1" applyProtection="1">
      <alignment horizontal="center" vertical="center"/>
      <protection locked="0"/>
    </xf>
    <xf numFmtId="0" fontId="19" fillId="0" borderId="117" xfId="0" applyFont="1" applyFill="1" applyBorder="1" applyAlignment="1" applyProtection="1">
      <alignment horizontal="right" vertical="center"/>
    </xf>
    <xf numFmtId="173" fontId="5" fillId="0" borderId="0" xfId="19" applyNumberFormat="1" applyFont="1" applyFill="1" applyBorder="1" applyAlignment="1" applyProtection="1">
      <alignment vertical="center"/>
    </xf>
    <xf numFmtId="166" fontId="20" fillId="0" borderId="64" xfId="0" applyNumberFormat="1" applyFont="1" applyBorder="1" applyAlignment="1" applyProtection="1">
      <alignment vertical="center"/>
    </xf>
    <xf numFmtId="166" fontId="5" fillId="0" borderId="39" xfId="0" applyNumberFormat="1" applyFont="1" applyFill="1" applyBorder="1" applyAlignment="1" applyProtection="1">
      <alignment vertical="center"/>
    </xf>
    <xf numFmtId="166" fontId="8" fillId="0" borderId="4" xfId="0" applyNumberFormat="1" applyFont="1" applyFill="1" applyBorder="1" applyAlignment="1" applyProtection="1">
      <alignment vertical="center"/>
    </xf>
    <xf numFmtId="166" fontId="5" fillId="0" borderId="4" xfId="0" applyNumberFormat="1" applyFont="1" applyFill="1" applyBorder="1" applyAlignment="1" applyProtection="1">
      <alignment vertical="center"/>
    </xf>
    <xf numFmtId="166" fontId="8" fillId="0" borderId="40" xfId="0" applyNumberFormat="1" applyFont="1" applyFill="1" applyBorder="1" applyAlignment="1" applyProtection="1">
      <alignment vertical="center"/>
    </xf>
    <xf numFmtId="166" fontId="8" fillId="0" borderId="18" xfId="0" applyNumberFormat="1" applyFont="1" applyFill="1" applyBorder="1" applyAlignment="1" applyProtection="1">
      <alignment vertical="center"/>
    </xf>
    <xf numFmtId="166" fontId="8" fillId="0" borderId="39" xfId="0" applyNumberFormat="1" applyFont="1" applyFill="1" applyBorder="1" applyAlignment="1" applyProtection="1">
      <alignment vertical="center"/>
    </xf>
    <xf numFmtId="166" fontId="6" fillId="0" borderId="4" xfId="0" applyNumberFormat="1" applyFont="1" applyFill="1" applyBorder="1" applyAlignment="1" applyProtection="1">
      <alignment vertical="center"/>
    </xf>
    <xf numFmtId="166" fontId="16" fillId="0" borderId="4" xfId="0" applyNumberFormat="1" applyFont="1" applyBorder="1" applyAlignment="1">
      <alignment vertical="center"/>
    </xf>
    <xf numFmtId="166" fontId="25" fillId="0" borderId="40" xfId="0" applyNumberFormat="1" applyFont="1" applyFill="1" applyBorder="1" applyAlignment="1" applyProtection="1">
      <alignment vertical="center"/>
    </xf>
    <xf numFmtId="166" fontId="6" fillId="0" borderId="118" xfId="0" applyNumberFormat="1" applyFont="1" applyFill="1" applyBorder="1" applyAlignment="1" applyProtection="1">
      <alignment vertical="center"/>
    </xf>
    <xf numFmtId="166" fontId="7" fillId="0" borderId="18" xfId="0" applyNumberFormat="1" applyFont="1" applyFill="1" applyBorder="1" applyAlignment="1" applyProtection="1">
      <alignment vertical="center"/>
    </xf>
    <xf numFmtId="166" fontId="6" fillId="0" borderId="99" xfId="0" applyNumberFormat="1" applyFont="1" applyFill="1" applyBorder="1" applyAlignment="1" applyProtection="1">
      <alignment vertical="center"/>
    </xf>
    <xf numFmtId="166" fontId="50" fillId="0" borderId="99" xfId="0" applyNumberFormat="1" applyFont="1" applyFill="1" applyBorder="1" applyAlignment="1" applyProtection="1">
      <alignment vertical="center"/>
    </xf>
    <xf numFmtId="166" fontId="7" fillId="0" borderId="118" xfId="0" applyNumberFormat="1" applyFont="1" applyFill="1" applyBorder="1" applyAlignment="1" applyProtection="1">
      <alignment vertical="center"/>
    </xf>
    <xf numFmtId="166" fontId="50" fillId="0" borderId="119" xfId="0" applyNumberFormat="1" applyFont="1" applyFill="1" applyBorder="1" applyAlignment="1" applyProtection="1">
      <alignment horizontal="right" vertical="center"/>
    </xf>
    <xf numFmtId="166" fontId="7" fillId="0" borderId="96" xfId="0" applyNumberFormat="1" applyFont="1" applyFill="1" applyBorder="1" applyAlignment="1" applyProtection="1">
      <alignment vertical="center"/>
    </xf>
    <xf numFmtId="166" fontId="5" fillId="0" borderId="4" xfId="0" applyNumberFormat="1" applyFont="1" applyBorder="1" applyAlignment="1" applyProtection="1">
      <alignment vertical="center"/>
    </xf>
    <xf numFmtId="166" fontId="8" fillId="0" borderId="96" xfId="0" applyNumberFormat="1" applyFont="1" applyBorder="1" applyAlignment="1" applyProtection="1">
      <alignment vertical="center"/>
    </xf>
    <xf numFmtId="166" fontId="29" fillId="0" borderId="99" xfId="0" applyNumberFormat="1" applyFont="1" applyFill="1" applyBorder="1" applyAlignment="1" applyProtection="1">
      <alignment vertical="center"/>
    </xf>
    <xf numFmtId="166" fontId="45" fillId="0" borderId="4" xfId="0" applyNumberFormat="1" applyFont="1" applyFill="1" applyBorder="1" applyAlignment="1" applyProtection="1">
      <alignment vertical="center"/>
    </xf>
    <xf numFmtId="166" fontId="6" fillId="0" borderId="39" xfId="0" applyNumberFormat="1" applyFont="1" applyFill="1" applyBorder="1" applyAlignment="1" applyProtection="1">
      <alignment vertical="center"/>
    </xf>
    <xf numFmtId="166" fontId="45" fillId="0" borderId="120" xfId="0" applyNumberFormat="1" applyFont="1" applyFill="1" applyBorder="1" applyAlignment="1" applyProtection="1">
      <alignment vertical="center"/>
    </xf>
    <xf numFmtId="0" fontId="34" fillId="11" borderId="13" xfId="0" applyFont="1" applyFill="1" applyBorder="1" applyAlignment="1" applyProtection="1">
      <alignment vertical="center"/>
    </xf>
    <xf numFmtId="0" fontId="6" fillId="11" borderId="9" xfId="0" applyFont="1" applyFill="1" applyBorder="1" applyAlignment="1" applyProtection="1">
      <alignment vertical="center"/>
    </xf>
    <xf numFmtId="0" fontId="34" fillId="11" borderId="9" xfId="0" applyFont="1" applyFill="1" applyBorder="1" applyAlignment="1" applyProtection="1">
      <alignment vertical="center"/>
    </xf>
    <xf numFmtId="166" fontId="6" fillId="11" borderId="119" xfId="0" applyNumberFormat="1" applyFont="1" applyFill="1" applyBorder="1" applyAlignment="1" applyProtection="1">
      <alignment vertical="center"/>
    </xf>
    <xf numFmtId="49" fontId="19" fillId="5" borderId="19" xfId="0" applyNumberFormat="1" applyFont="1" applyFill="1" applyBorder="1" applyAlignment="1" applyProtection="1">
      <alignment vertical="center" wrapText="1"/>
      <protection locked="0"/>
    </xf>
    <xf numFmtId="0" fontId="19" fillId="0" borderId="0" xfId="0" applyFont="1" applyBorder="1" applyAlignment="1" applyProtection="1">
      <alignment horizontal="right" vertical="center" wrapText="1"/>
    </xf>
    <xf numFmtId="0" fontId="19" fillId="0" borderId="121" xfId="0" applyFont="1" applyBorder="1" applyAlignment="1" applyProtection="1">
      <alignment horizontal="right" vertical="center" wrapText="1"/>
    </xf>
    <xf numFmtId="0" fontId="19" fillId="0" borderId="75" xfId="0" applyFont="1" applyBorder="1" applyAlignment="1" applyProtection="1">
      <alignment horizontal="right" vertical="center" wrapText="1"/>
    </xf>
    <xf numFmtId="49" fontId="19" fillId="0" borderId="75" xfId="0" applyNumberFormat="1" applyFont="1" applyBorder="1" applyAlignment="1" applyProtection="1">
      <alignment horizontal="right" vertical="center"/>
    </xf>
    <xf numFmtId="0" fontId="5" fillId="4" borderId="8" xfId="0" applyFont="1" applyFill="1" applyBorder="1" applyAlignment="1" applyProtection="1">
      <alignment vertical="center"/>
    </xf>
    <xf numFmtId="49" fontId="54" fillId="0" borderId="18" xfId="0" applyNumberFormat="1" applyFont="1" applyBorder="1" applyAlignment="1" applyProtection="1">
      <alignment horizontal="left" vertical="center"/>
    </xf>
    <xf numFmtId="166" fontId="23" fillId="5" borderId="78" xfId="0" applyNumberFormat="1" applyFont="1" applyFill="1" applyBorder="1" applyAlignment="1" applyProtection="1">
      <alignment vertical="center"/>
      <protection locked="0"/>
    </xf>
    <xf numFmtId="166" fontId="5" fillId="0" borderId="78" xfId="0" applyNumberFormat="1" applyFont="1" applyBorder="1" applyAlignment="1" applyProtection="1">
      <alignment vertical="center"/>
    </xf>
    <xf numFmtId="166" fontId="5" fillId="0" borderId="57" xfId="0" applyNumberFormat="1" applyFont="1" applyBorder="1" applyAlignment="1" applyProtection="1">
      <alignment vertical="center"/>
    </xf>
    <xf numFmtId="166" fontId="8" fillId="0" borderId="31" xfId="0" applyNumberFormat="1" applyFont="1" applyBorder="1" applyAlignment="1" applyProtection="1">
      <alignment vertical="center"/>
    </xf>
    <xf numFmtId="166" fontId="8" fillId="0" borderId="84" xfId="0" applyNumberFormat="1" applyFont="1" applyBorder="1" applyAlignment="1" applyProtection="1">
      <alignment vertical="center"/>
    </xf>
    <xf numFmtId="166" fontId="23" fillId="0" borderId="122" xfId="0" applyNumberFormat="1" applyFont="1" applyFill="1" applyBorder="1" applyAlignment="1" applyProtection="1">
      <alignment vertical="center"/>
    </xf>
    <xf numFmtId="166" fontId="5" fillId="0" borderId="122" xfId="0" applyNumberFormat="1" applyFont="1" applyFill="1" applyBorder="1" applyAlignment="1" applyProtection="1">
      <alignment vertical="center"/>
    </xf>
    <xf numFmtId="166" fontId="5" fillId="0" borderId="6" xfId="0" applyNumberFormat="1" applyFont="1" applyFill="1" applyBorder="1" applyAlignment="1" applyProtection="1">
      <alignment vertical="center"/>
    </xf>
    <xf numFmtId="166" fontId="23" fillId="5" borderId="123" xfId="0" applyNumberFormat="1" applyFont="1" applyFill="1" applyBorder="1" applyAlignment="1" applyProtection="1">
      <alignment vertical="center"/>
      <protection locked="0"/>
    </xf>
    <xf numFmtId="166" fontId="5" fillId="0" borderId="76" xfId="0" applyNumberFormat="1" applyFont="1" applyBorder="1" applyAlignment="1" applyProtection="1">
      <alignment vertical="center"/>
    </xf>
    <xf numFmtId="0" fontId="8" fillId="2" borderId="122" xfId="0" applyFont="1" applyFill="1" applyBorder="1" applyAlignment="1" applyProtection="1">
      <alignment horizontal="center" vertical="center" wrapText="1"/>
    </xf>
    <xf numFmtId="0" fontId="28" fillId="5" borderId="113" xfId="0" applyFont="1" applyFill="1" applyBorder="1" applyAlignment="1" applyProtection="1">
      <alignment horizontal="center" vertical="center"/>
      <protection locked="0"/>
    </xf>
    <xf numFmtId="0" fontId="23" fillId="0" borderId="113" xfId="0" applyFont="1" applyBorder="1" applyAlignment="1" applyProtection="1">
      <alignment horizontal="left" vertical="center"/>
    </xf>
    <xf numFmtId="166" fontId="5" fillId="0" borderId="59" xfId="0" applyNumberFormat="1" applyFont="1" applyFill="1" applyBorder="1" applyAlignment="1" applyProtection="1">
      <alignment horizontal="right" vertical="center"/>
    </xf>
    <xf numFmtId="166" fontId="5" fillId="0" borderId="19" xfId="0" applyNumberFormat="1" applyFont="1" applyFill="1" applyBorder="1" applyAlignment="1" applyProtection="1">
      <alignment horizontal="right" vertical="center"/>
    </xf>
    <xf numFmtId="166" fontId="5" fillId="0" borderId="124" xfId="0" applyNumberFormat="1" applyFont="1" applyFill="1" applyBorder="1" applyAlignment="1" applyProtection="1">
      <alignment horizontal="right" vertical="center"/>
    </xf>
    <xf numFmtId="166" fontId="5" fillId="5" borderId="60" xfId="0" applyNumberFormat="1" applyFont="1" applyFill="1" applyBorder="1" applyAlignment="1" applyProtection="1">
      <alignment horizontal="right" vertical="center"/>
      <protection locked="0"/>
    </xf>
    <xf numFmtId="166" fontId="5" fillId="5" borderId="41" xfId="0" applyNumberFormat="1" applyFont="1" applyFill="1" applyBorder="1" applyAlignment="1" applyProtection="1">
      <alignment horizontal="right" vertical="center"/>
      <protection locked="0"/>
    </xf>
    <xf numFmtId="166" fontId="5" fillId="12" borderId="81" xfId="0" applyNumberFormat="1" applyFont="1" applyFill="1" applyBorder="1" applyAlignment="1" applyProtection="1">
      <alignment horizontal="right" vertical="center"/>
    </xf>
    <xf numFmtId="166" fontId="5" fillId="0" borderId="113" xfId="0" applyNumberFormat="1" applyFont="1" applyFill="1" applyBorder="1" applyAlignment="1" applyProtection="1">
      <alignment horizontal="right" vertical="center"/>
    </xf>
    <xf numFmtId="166" fontId="5" fillId="5" borderId="59" xfId="0" applyNumberFormat="1" applyFont="1" applyFill="1" applyBorder="1" applyAlignment="1" applyProtection="1">
      <alignment horizontal="right" vertical="center"/>
      <protection locked="0"/>
    </xf>
    <xf numFmtId="166" fontId="5" fillId="5" borderId="19" xfId="0" applyNumberFormat="1" applyFont="1" applyFill="1" applyBorder="1" applyAlignment="1" applyProtection="1">
      <alignment horizontal="right" vertical="center"/>
      <protection locked="0"/>
    </xf>
    <xf numFmtId="166" fontId="5" fillId="5" borderId="124" xfId="0" applyNumberFormat="1" applyFont="1" applyFill="1" applyBorder="1" applyAlignment="1" applyProtection="1">
      <alignment horizontal="right" vertical="center"/>
      <protection locked="0"/>
    </xf>
    <xf numFmtId="166" fontId="5" fillId="5" borderId="48" xfId="0" applyNumberFormat="1" applyFont="1" applyFill="1" applyBorder="1" applyAlignment="1" applyProtection="1">
      <alignment horizontal="right" vertical="center"/>
      <protection locked="0"/>
    </xf>
    <xf numFmtId="166" fontId="5" fillId="12" borderId="125" xfId="0" applyNumberFormat="1" applyFont="1" applyFill="1" applyBorder="1" applyAlignment="1" applyProtection="1">
      <alignment horizontal="right" vertical="center"/>
    </xf>
    <xf numFmtId="166" fontId="5" fillId="12" borderId="126" xfId="0" applyNumberFormat="1" applyFont="1" applyFill="1" applyBorder="1" applyAlignment="1" applyProtection="1">
      <alignment horizontal="right" vertical="center"/>
    </xf>
    <xf numFmtId="166" fontId="5" fillId="0" borderId="125" xfId="0" applyNumberFormat="1" applyFont="1" applyFill="1" applyBorder="1" applyAlignment="1" applyProtection="1">
      <alignment horizontal="right" vertical="center"/>
    </xf>
    <xf numFmtId="0" fontId="5" fillId="0" borderId="127" xfId="0" applyFont="1" applyBorder="1" applyAlignment="1" applyProtection="1">
      <alignment horizontal="right" vertical="center"/>
    </xf>
    <xf numFmtId="0" fontId="19" fillId="0" borderId="15" xfId="16" applyFont="1" applyFill="1" applyBorder="1" applyAlignment="1" applyProtection="1">
      <alignment horizontal="right" vertical="center"/>
    </xf>
    <xf numFmtId="0" fontId="19" fillId="0" borderId="15" xfId="16" applyFont="1" applyBorder="1" applyAlignment="1" applyProtection="1">
      <alignment horizontal="right" vertical="center"/>
    </xf>
    <xf numFmtId="0" fontId="49" fillId="0" borderId="19" xfId="0" applyFont="1" applyBorder="1" applyAlignment="1" applyProtection="1">
      <alignment horizontal="right" vertical="center"/>
    </xf>
    <xf numFmtId="0" fontId="5" fillId="0" borderId="16" xfId="0" applyFont="1" applyFill="1" applyBorder="1" applyAlignment="1" applyProtection="1">
      <alignment horizontal="right" vertical="center"/>
    </xf>
    <xf numFmtId="0" fontId="19" fillId="0" borderId="111" xfId="16" applyFont="1" applyFill="1" applyBorder="1" applyAlignment="1" applyProtection="1">
      <alignment horizontal="right" vertical="center"/>
    </xf>
    <xf numFmtId="0" fontId="19" fillId="0" borderId="15" xfId="0" applyFont="1" applyFill="1" applyBorder="1" applyAlignment="1" applyProtection="1">
      <alignment horizontal="right" vertical="center"/>
    </xf>
    <xf numFmtId="0" fontId="19" fillId="0" borderId="111" xfId="0" applyFont="1" applyFill="1" applyBorder="1" applyAlignment="1" applyProtection="1">
      <alignment horizontal="right" vertical="center"/>
    </xf>
    <xf numFmtId="0" fontId="19" fillId="0" borderId="24" xfId="16"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19" fillId="0" borderId="127" xfId="16" applyFont="1" applyFill="1" applyBorder="1" applyAlignment="1" applyProtection="1">
      <alignment horizontal="right" vertical="center"/>
    </xf>
    <xf numFmtId="0" fontId="19" fillId="0" borderId="128" xfId="16" applyFont="1" applyFill="1" applyBorder="1" applyAlignment="1" applyProtection="1">
      <alignment horizontal="right" vertical="center"/>
    </xf>
    <xf numFmtId="0" fontId="5" fillId="0" borderId="129" xfId="0" applyFont="1" applyFill="1" applyBorder="1" applyAlignment="1" applyProtection="1">
      <alignment horizontal="right" vertical="center"/>
    </xf>
    <xf numFmtId="0" fontId="19" fillId="0" borderId="130" xfId="16" applyFont="1" applyFill="1" applyBorder="1" applyAlignment="1" applyProtection="1">
      <alignment horizontal="right" vertical="center"/>
    </xf>
    <xf numFmtId="0" fontId="19" fillId="0" borderId="16" xfId="0" applyFont="1" applyBorder="1" applyAlignment="1" applyProtection="1">
      <alignment horizontal="right" vertical="center"/>
    </xf>
    <xf numFmtId="0" fontId="19" fillId="0" borderId="111" xfId="16" applyFont="1" applyBorder="1" applyAlignment="1" applyProtection="1">
      <alignment horizontal="right" vertical="center"/>
    </xf>
    <xf numFmtId="0" fontId="16" fillId="0" borderId="11" xfId="0" applyFont="1" applyBorder="1" applyAlignment="1" applyProtection="1">
      <alignment vertical="center"/>
    </xf>
    <xf numFmtId="0" fontId="19" fillId="0" borderId="11" xfId="0" applyFont="1" applyFill="1" applyBorder="1" applyAlignment="1" applyProtection="1">
      <alignment horizontal="right" vertical="center"/>
    </xf>
    <xf numFmtId="0" fontId="18" fillId="0" borderId="8" xfId="0" applyFont="1" applyBorder="1" applyAlignment="1">
      <alignment horizontal="right" vertical="center"/>
    </xf>
    <xf numFmtId="0" fontId="18" fillId="0" borderId="0" xfId="0" applyFont="1" applyAlignment="1">
      <alignment horizontal="center" vertical="top" wrapText="1"/>
    </xf>
    <xf numFmtId="0" fontId="76" fillId="0" borderId="0" xfId="0" applyFont="1" applyAlignment="1">
      <alignment vertical="center" wrapText="1"/>
    </xf>
    <xf numFmtId="0" fontId="16" fillId="0" borderId="0" xfId="0" applyFont="1" applyAlignment="1">
      <alignment horizontal="center" vertical="top" wrapText="1"/>
    </xf>
    <xf numFmtId="0" fontId="1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center" vertical="center" wrapText="1"/>
    </xf>
    <xf numFmtId="186" fontId="38" fillId="0" borderId="19" xfId="0" applyNumberFormat="1" applyFont="1" applyBorder="1" applyAlignment="1" applyProtection="1">
      <alignment horizontal="left" vertical="center"/>
    </xf>
    <xf numFmtId="185" fontId="38" fillId="0" borderId="19" xfId="0" applyNumberFormat="1" applyFont="1" applyBorder="1" applyAlignment="1" applyProtection="1">
      <alignment horizontal="left" vertical="center"/>
    </xf>
    <xf numFmtId="0" fontId="79" fillId="0" borderId="36" xfId="0" applyFont="1" applyBorder="1" applyAlignment="1">
      <alignment horizontal="left" vertical="center"/>
    </xf>
    <xf numFmtId="0" fontId="79" fillId="0" borderId="36" xfId="0" applyFont="1" applyBorder="1" applyAlignment="1">
      <alignment vertical="center"/>
    </xf>
    <xf numFmtId="0" fontId="80" fillId="0" borderId="0" xfId="0" applyFont="1" applyAlignment="1" applyProtection="1">
      <alignment horizontal="left" vertical="center"/>
    </xf>
    <xf numFmtId="0" fontId="21" fillId="0" borderId="10" xfId="0" applyFont="1" applyBorder="1"/>
    <xf numFmtId="0" fontId="5" fillId="0" borderId="2" xfId="0" applyFont="1" applyBorder="1"/>
    <xf numFmtId="0" fontId="21" fillId="0" borderId="2" xfId="0" applyFont="1" applyBorder="1"/>
    <xf numFmtId="0" fontId="8" fillId="0" borderId="2" xfId="0" applyFont="1" applyBorder="1"/>
    <xf numFmtId="0" fontId="5" fillId="0" borderId="39" xfId="0" applyFont="1" applyBorder="1"/>
    <xf numFmtId="0" fontId="5" fillId="0" borderId="10" xfId="0" applyFont="1" applyBorder="1"/>
    <xf numFmtId="0" fontId="5" fillId="0" borderId="3" xfId="0" applyFont="1" applyBorder="1"/>
    <xf numFmtId="0" fontId="5" fillId="0" borderId="4" xfId="0" applyFont="1" applyBorder="1"/>
    <xf numFmtId="0" fontId="8" fillId="0" borderId="0" xfId="0" applyFont="1"/>
    <xf numFmtId="0" fontId="8" fillId="0" borderId="0" xfId="0" applyFont="1" applyAlignment="1">
      <alignment horizontal="center"/>
    </xf>
    <xf numFmtId="187" fontId="5" fillId="0" borderId="17" xfId="0" applyNumberFormat="1" applyFont="1" applyBorder="1" applyAlignment="1">
      <alignment horizontal="center"/>
    </xf>
    <xf numFmtId="0" fontId="8" fillId="0" borderId="0" xfId="0" applyFont="1" applyAlignment="1"/>
    <xf numFmtId="185" fontId="5" fillId="0" borderId="109" xfId="0" applyNumberFormat="1" applyFont="1" applyFill="1" applyBorder="1" applyAlignment="1">
      <alignment horizontal="center"/>
    </xf>
    <xf numFmtId="0" fontId="8" fillId="0" borderId="3" xfId="0" applyFont="1" applyBorder="1"/>
    <xf numFmtId="0" fontId="5" fillId="0" borderId="0" xfId="0" applyFont="1" applyAlignment="1">
      <alignment horizontal="center"/>
    </xf>
    <xf numFmtId="0" fontId="8" fillId="0" borderId="0" xfId="0" applyFont="1" applyBorder="1"/>
    <xf numFmtId="0" fontId="5" fillId="0" borderId="17" xfId="0" applyFont="1" applyBorder="1"/>
    <xf numFmtId="0" fontId="5" fillId="0" borderId="17" xfId="0" applyFont="1" applyBorder="1" applyAlignment="1">
      <alignment horizontal="right"/>
    </xf>
    <xf numFmtId="0" fontId="5" fillId="0" borderId="0" xfId="0" applyFont="1" applyAlignment="1">
      <alignment horizontal="right"/>
    </xf>
    <xf numFmtId="0" fontId="8" fillId="0" borderId="62" xfId="0" applyFont="1" applyBorder="1"/>
    <xf numFmtId="0" fontId="8" fillId="0" borderId="29" xfId="0" applyFont="1" applyBorder="1"/>
    <xf numFmtId="0" fontId="5" fillId="0" borderId="29" xfId="0" applyFont="1" applyBorder="1"/>
    <xf numFmtId="0" fontId="5" fillId="0" borderId="53" xfId="0" applyFont="1" applyBorder="1" applyAlignment="1"/>
    <xf numFmtId="0" fontId="8" fillId="0" borderId="67" xfId="0" applyFont="1" applyBorder="1"/>
    <xf numFmtId="0" fontId="5" fillId="0" borderId="43" xfId="0" applyFont="1" applyBorder="1" applyAlignment="1">
      <alignment horizontal="center"/>
    </xf>
    <xf numFmtId="0" fontId="5" fillId="0" borderId="53" xfId="0" applyFont="1" applyBorder="1"/>
    <xf numFmtId="0" fontId="5" fillId="0" borderId="29" xfId="0" applyFont="1" applyBorder="1" applyAlignment="1">
      <alignment horizontal="center"/>
    </xf>
    <xf numFmtId="0" fontId="5" fillId="0" borderId="72" xfId="0" applyFont="1" applyBorder="1" applyAlignment="1">
      <alignment horizontal="center"/>
    </xf>
    <xf numFmtId="0" fontId="5" fillId="0" borderId="26" xfId="0" applyFont="1" applyBorder="1" applyAlignment="1">
      <alignment horizontal="center"/>
    </xf>
    <xf numFmtId="0" fontId="5" fillId="0" borderId="44" xfId="0" applyFont="1" applyBorder="1" applyAlignment="1">
      <alignment horizontal="center"/>
    </xf>
    <xf numFmtId="0" fontId="8" fillId="13" borderId="51" xfId="0" applyFont="1" applyFill="1" applyBorder="1" applyAlignment="1">
      <alignment horizontal="centerContinuous"/>
    </xf>
    <xf numFmtId="0" fontId="5" fillId="0" borderId="53" xfId="0" applyFont="1" applyBorder="1" applyAlignment="1">
      <alignment horizontal="centerContinuous"/>
    </xf>
    <xf numFmtId="0" fontId="5" fillId="0" borderId="26" xfId="0" applyFont="1" applyBorder="1" applyAlignment="1"/>
    <xf numFmtId="0" fontId="8" fillId="0" borderId="53" xfId="0" applyFont="1" applyBorder="1" applyAlignment="1"/>
    <xf numFmtId="0" fontId="8" fillId="0" borderId="26" xfId="0" applyFont="1" applyBorder="1" applyAlignment="1">
      <alignment horizontal="centerContinuous"/>
    </xf>
    <xf numFmtId="0" fontId="8" fillId="0" borderId="53" xfId="0" applyFont="1" applyBorder="1" applyAlignment="1">
      <alignment horizontal="centerContinuous"/>
    </xf>
    <xf numFmtId="0" fontId="5" fillId="0" borderId="26" xfId="0" applyFont="1" applyBorder="1" applyAlignment="1">
      <alignment horizontal="centerContinuous"/>
    </xf>
    <xf numFmtId="0" fontId="5" fillId="0" borderId="75" xfId="0" applyFont="1" applyBorder="1"/>
    <xf numFmtId="0" fontId="5" fillId="0" borderId="59" xfId="0" applyFont="1" applyBorder="1" applyAlignment="1">
      <alignment horizontal="center"/>
    </xf>
    <xf numFmtId="0" fontId="5" fillId="0" borderId="53" xfId="0" applyFont="1" applyBorder="1" applyAlignment="1">
      <alignment horizontal="center"/>
    </xf>
    <xf numFmtId="0" fontId="5" fillId="0" borderId="0" xfId="0" applyFont="1" applyBorder="1" applyAlignment="1">
      <alignment horizontal="center"/>
    </xf>
    <xf numFmtId="0" fontId="5" fillId="0" borderId="60" xfId="0" applyFont="1" applyBorder="1" applyAlignment="1">
      <alignment horizontal="center"/>
    </xf>
    <xf numFmtId="0" fontId="8" fillId="13" borderId="71" xfId="0" applyFont="1" applyFill="1" applyBorder="1" applyAlignment="1">
      <alignment horizontal="center"/>
    </xf>
    <xf numFmtId="0" fontId="5" fillId="0" borderId="55" xfId="0" applyFont="1" applyBorder="1" applyAlignment="1"/>
    <xf numFmtId="0" fontId="5" fillId="0" borderId="11" xfId="0" applyFont="1" applyBorder="1" applyAlignment="1">
      <alignment horizontal="centerContinuous"/>
    </xf>
    <xf numFmtId="0" fontId="5" fillId="0" borderId="55" xfId="0" applyFont="1" applyBorder="1" applyAlignment="1">
      <alignment horizontal="centerContinuous"/>
    </xf>
    <xf numFmtId="0" fontId="5" fillId="0" borderId="11" xfId="0" applyFont="1" applyBorder="1" applyAlignment="1">
      <alignment horizontal="center"/>
    </xf>
    <xf numFmtId="0" fontId="5" fillId="0" borderId="55" xfId="0" applyFont="1" applyBorder="1" applyAlignment="1">
      <alignment horizontal="center"/>
    </xf>
    <xf numFmtId="0" fontId="5" fillId="0" borderId="20" xfId="0" applyFont="1" applyBorder="1" applyAlignment="1">
      <alignment horizontal="center"/>
    </xf>
    <xf numFmtId="0" fontId="5" fillId="0" borderId="64" xfId="0" applyFont="1" applyBorder="1" applyAlignment="1">
      <alignment horizontal="center"/>
    </xf>
    <xf numFmtId="0" fontId="8" fillId="0" borderId="147" xfId="0" applyFont="1" applyBorder="1" applyAlignment="1">
      <alignment horizontal="center"/>
    </xf>
    <xf numFmtId="0" fontId="5" fillId="0" borderId="148" xfId="0" quotePrefix="1" applyFont="1" applyBorder="1"/>
    <xf numFmtId="0" fontId="5" fillId="0" borderId="149" xfId="0" applyFont="1" applyBorder="1"/>
    <xf numFmtId="0" fontId="5" fillId="0" borderId="148" xfId="0" applyFont="1" applyBorder="1"/>
    <xf numFmtId="0" fontId="5" fillId="0" borderId="150" xfId="0" applyFont="1" applyBorder="1"/>
    <xf numFmtId="182" fontId="5" fillId="0" borderId="148" xfId="0" applyNumberFormat="1" applyFont="1" applyBorder="1" applyAlignment="1">
      <alignment horizontal="center"/>
    </xf>
    <xf numFmtId="182" fontId="5" fillId="0" borderId="151" xfId="0" quotePrefix="1" applyNumberFormat="1" applyFont="1" applyBorder="1" applyAlignment="1">
      <alignment horizontal="center"/>
    </xf>
    <xf numFmtId="182" fontId="5" fillId="0" borderId="149" xfId="0" applyNumberFormat="1" applyFont="1" applyBorder="1" applyAlignment="1">
      <alignment horizontal="center"/>
    </xf>
    <xf numFmtId="182" fontId="5" fillId="0" borderId="151" xfId="0" applyNumberFormat="1" applyFont="1" applyBorder="1" applyAlignment="1">
      <alignment horizontal="center"/>
    </xf>
    <xf numFmtId="0" fontId="5" fillId="0" borderId="152" xfId="0" quotePrefix="1" applyFont="1" applyBorder="1" applyAlignment="1">
      <alignment horizontal="center"/>
    </xf>
    <xf numFmtId="0" fontId="8" fillId="0" borderId="71" xfId="0" applyFont="1" applyBorder="1" applyAlignment="1">
      <alignment horizontal="center"/>
    </xf>
    <xf numFmtId="0" fontId="5" fillId="0" borderId="55" xfId="0" quotePrefix="1" applyFont="1" applyBorder="1"/>
    <xf numFmtId="0" fontId="5" fillId="0" borderId="11" xfId="0" applyFont="1" applyBorder="1"/>
    <xf numFmtId="0" fontId="5" fillId="0" borderId="73" xfId="0" quotePrefix="1" applyFont="1" applyBorder="1" applyAlignment="1">
      <alignment horizontal="center"/>
    </xf>
    <xf numFmtId="0" fontId="5" fillId="0" borderId="55" xfId="0" applyFont="1" applyBorder="1"/>
    <xf numFmtId="0" fontId="5" fillId="0" borderId="73" xfId="0" applyFont="1" applyBorder="1"/>
    <xf numFmtId="182" fontId="5" fillId="0" borderId="55" xfId="0" applyNumberFormat="1" applyFont="1" applyBorder="1" applyAlignment="1">
      <alignment horizontal="center"/>
    </xf>
    <xf numFmtId="182" fontId="5" fillId="0" borderId="55" xfId="0" quotePrefix="1" applyNumberFormat="1" applyFont="1" applyBorder="1" applyAlignment="1">
      <alignment horizontal="center"/>
    </xf>
    <xf numFmtId="182" fontId="5" fillId="0" borderId="20" xfId="0" applyNumberFormat="1" applyFont="1" applyBorder="1" applyAlignment="1">
      <alignment horizontal="center"/>
    </xf>
    <xf numFmtId="0" fontId="5" fillId="0" borderId="64" xfId="0" quotePrefix="1" applyFont="1" applyBorder="1" applyAlignment="1">
      <alignment horizontal="center"/>
    </xf>
    <xf numFmtId="0" fontId="5" fillId="0" borderId="51" xfId="0" applyFont="1" applyBorder="1"/>
    <xf numFmtId="0" fontId="5" fillId="0" borderId="0" xfId="0" quotePrefix="1" applyFont="1" applyBorder="1"/>
    <xf numFmtId="0" fontId="5" fillId="0" borderId="0" xfId="0" applyFont="1" applyBorder="1" applyAlignment="1">
      <alignment horizontal="right"/>
    </xf>
    <xf numFmtId="0" fontId="8" fillId="0" borderId="153" xfId="0" applyFont="1" applyBorder="1" applyAlignment="1">
      <alignment horizontal="center"/>
    </xf>
    <xf numFmtId="0" fontId="8" fillId="0" borderId="0" xfId="0" applyFont="1" applyBorder="1" applyAlignment="1">
      <alignment horizontal="center"/>
    </xf>
    <xf numFmtId="182" fontId="8" fillId="0" borderId="154" xfId="0" applyNumberFormat="1" applyFont="1" applyBorder="1" applyAlignment="1">
      <alignment horizontal="center"/>
    </xf>
    <xf numFmtId="0" fontId="5" fillId="0" borderId="0" xfId="0" quotePrefix="1" applyFont="1" applyBorder="1" applyAlignment="1">
      <alignment horizontal="center"/>
    </xf>
    <xf numFmtId="0" fontId="8" fillId="0" borderId="155" xfId="0" applyFont="1" applyBorder="1"/>
    <xf numFmtId="0" fontId="5" fillId="0" borderId="83" xfId="0" quotePrefix="1" applyFont="1" applyBorder="1" applyAlignment="1">
      <alignment horizontal="center"/>
    </xf>
    <xf numFmtId="0" fontId="5" fillId="0" borderId="156" xfId="0" applyFont="1" applyBorder="1" applyAlignment="1">
      <alignment horizontal="center"/>
    </xf>
    <xf numFmtId="0" fontId="8" fillId="0" borderId="108" xfId="0" applyFont="1" applyBorder="1" applyAlignment="1">
      <alignment horizontal="center"/>
    </xf>
    <xf numFmtId="0" fontId="8" fillId="0" borderId="28" xfId="0" applyFont="1" applyBorder="1" applyAlignment="1">
      <alignment horizontal="center"/>
    </xf>
    <xf numFmtId="0" fontId="5" fillId="0" borderId="7" xfId="0" applyFont="1" applyBorder="1"/>
    <xf numFmtId="0" fontId="5" fillId="0" borderId="8" xfId="0" quotePrefix="1" applyFont="1" applyBorder="1"/>
    <xf numFmtId="0" fontId="5" fillId="0" borderId="8" xfId="0" applyFont="1" applyBorder="1"/>
    <xf numFmtId="0" fontId="5" fillId="0" borderId="8" xfId="0" applyFont="1" applyBorder="1" applyAlignment="1">
      <alignment horizontal="center"/>
    </xf>
    <xf numFmtId="0" fontId="5" fillId="0" borderId="8" xfId="0" quotePrefix="1" applyFont="1" applyBorder="1" applyAlignment="1">
      <alignment horizontal="center"/>
    </xf>
    <xf numFmtId="0" fontId="8" fillId="0" borderId="157" xfId="0" applyFont="1" applyBorder="1"/>
    <xf numFmtId="0" fontId="8" fillId="0" borderId="158" xfId="0" applyFont="1" applyBorder="1" applyAlignment="1">
      <alignment horizontal="center"/>
    </xf>
    <xf numFmtId="182" fontId="8" fillId="0" borderId="18" xfId="0" quotePrefix="1" applyNumberFormat="1" applyFont="1" applyBorder="1" applyAlignment="1">
      <alignment horizontal="center"/>
    </xf>
    <xf numFmtId="0" fontId="5" fillId="0" borderId="4" xfId="0" quotePrefix="1" applyFont="1" applyBorder="1" applyAlignment="1">
      <alignment horizontal="center"/>
    </xf>
    <xf numFmtId="0" fontId="5" fillId="0" borderId="28" xfId="0" quotePrefix="1" applyFont="1" applyBorder="1" applyAlignment="1">
      <alignment horizontal="center"/>
    </xf>
    <xf numFmtId="0" fontId="5" fillId="0" borderId="62" xfId="0" applyFont="1" applyBorder="1"/>
    <xf numFmtId="0" fontId="5" fillId="0" borderId="159" xfId="0" applyFont="1" applyBorder="1"/>
    <xf numFmtId="0" fontId="8" fillId="0" borderId="160" xfId="0" applyFont="1" applyBorder="1" applyAlignment="1">
      <alignment horizontal="center"/>
    </xf>
    <xf numFmtId="0" fontId="5" fillId="0" borderId="40" xfId="0" applyFont="1" applyBorder="1"/>
    <xf numFmtId="0" fontId="8" fillId="0" borderId="71" xfId="0" applyFont="1" applyBorder="1" applyAlignment="1">
      <alignment horizontal="centerContinuous"/>
    </xf>
    <xf numFmtId="0" fontId="5" fillId="0" borderId="11" xfId="0" applyFont="1" applyBorder="1" applyAlignment="1"/>
    <xf numFmtId="0" fontId="8" fillId="0" borderId="55" xfId="0" applyFont="1" applyBorder="1" applyAlignment="1">
      <alignment horizontal="centerContinuous"/>
    </xf>
    <xf numFmtId="0" fontId="8" fillId="0" borderId="159" xfId="0" applyFont="1" applyBorder="1"/>
    <xf numFmtId="0" fontId="8" fillId="0" borderId="52" xfId="0" applyFont="1" applyBorder="1"/>
    <xf numFmtId="0" fontId="8" fillId="0" borderId="161" xfId="0" applyFont="1" applyBorder="1" applyAlignment="1">
      <alignment horizontal="center"/>
    </xf>
    <xf numFmtId="0" fontId="8" fillId="0" borderId="75" xfId="0" applyFont="1" applyBorder="1" applyAlignment="1"/>
    <xf numFmtId="0" fontId="8" fillId="0" borderId="4" xfId="0" applyFont="1" applyBorder="1" applyAlignment="1">
      <alignment horizontal="center"/>
    </xf>
    <xf numFmtId="0" fontId="8" fillId="0" borderId="55" xfId="0" applyFont="1" applyBorder="1" applyAlignment="1">
      <alignment horizontal="center"/>
    </xf>
    <xf numFmtId="0" fontId="8" fillId="0" borderId="162" xfId="0" applyFont="1" applyBorder="1" applyAlignment="1">
      <alignment horizontal="center"/>
    </xf>
    <xf numFmtId="0" fontId="8" fillId="0" borderId="20" xfId="0" applyFont="1" applyBorder="1" applyAlignment="1">
      <alignment horizontal="center"/>
    </xf>
    <xf numFmtId="0" fontId="8" fillId="0" borderId="99" xfId="0" applyFont="1" applyBorder="1" applyAlignment="1">
      <alignment horizontal="center"/>
    </xf>
    <xf numFmtId="0" fontId="5" fillId="0" borderId="163" xfId="0" quotePrefix="1" applyFont="1" applyBorder="1" applyAlignment="1">
      <alignment horizontal="center"/>
    </xf>
    <xf numFmtId="0" fontId="5" fillId="0" borderId="164" xfId="0" quotePrefix="1" applyFont="1" applyBorder="1"/>
    <xf numFmtId="0" fontId="5" fillId="0" borderId="164" xfId="0" applyFont="1" applyBorder="1" applyAlignment="1">
      <alignment horizontal="center"/>
    </xf>
    <xf numFmtId="0" fontId="5" fillId="0" borderId="127" xfId="0" quotePrefix="1" applyFont="1" applyBorder="1" applyAlignment="1">
      <alignment horizontal="center"/>
    </xf>
    <xf numFmtId="0" fontId="5" fillId="0" borderId="165" xfId="0" applyFont="1" applyBorder="1"/>
    <xf numFmtId="0" fontId="5" fillId="0" borderId="127" xfId="0" applyFont="1" applyBorder="1"/>
    <xf numFmtId="0" fontId="5" fillId="0" borderId="164" xfId="0" quotePrefix="1" applyFont="1" applyBorder="1" applyAlignment="1">
      <alignment horizontal="center"/>
    </xf>
    <xf numFmtId="2" fontId="5" fillId="0" borderId="166" xfId="0" applyNumberFormat="1" applyFont="1" applyBorder="1" applyAlignment="1">
      <alignment horizontal="center"/>
    </xf>
    <xf numFmtId="0" fontId="5" fillId="0" borderId="17" xfId="0" applyFont="1" applyBorder="1" applyAlignment="1">
      <alignment horizontal="center"/>
    </xf>
    <xf numFmtId="182" fontId="5" fillId="0" borderId="167" xfId="0" quotePrefix="1" applyNumberFormat="1" applyFont="1" applyBorder="1" applyAlignment="1">
      <alignment horizontal="center"/>
    </xf>
    <xf numFmtId="0" fontId="5" fillId="0" borderId="71" xfId="0" quotePrefix="1" applyFont="1" applyBorder="1" applyAlignment="1">
      <alignment horizontal="center"/>
    </xf>
    <xf numFmtId="0" fontId="5" fillId="0" borderId="55" xfId="0" quotePrefix="1" applyFont="1" applyBorder="1" applyAlignment="1">
      <alignment horizontal="center"/>
    </xf>
    <xf numFmtId="0" fontId="5" fillId="0" borderId="73" xfId="0" applyFont="1" applyBorder="1" applyAlignment="1">
      <alignment horizontal="right"/>
    </xf>
    <xf numFmtId="0" fontId="5" fillId="0" borderId="55" xfId="0" quotePrefix="1" applyFont="1" applyBorder="1" applyAlignment="1"/>
    <xf numFmtId="2" fontId="5" fillId="0" borderId="114" xfId="0" applyNumberFormat="1" applyFont="1" applyBorder="1" applyAlignment="1">
      <alignment horizontal="center"/>
    </xf>
    <xf numFmtId="182" fontId="5" fillId="0" borderId="64" xfId="0" applyNumberFormat="1" applyFont="1" applyBorder="1" applyAlignment="1">
      <alignment horizontal="center"/>
    </xf>
    <xf numFmtId="0" fontId="5" fillId="13" borderId="87" xfId="0" applyFont="1" applyFill="1" applyBorder="1"/>
    <xf numFmtId="0" fontId="5" fillId="13" borderId="1" xfId="0" applyFont="1" applyFill="1" applyBorder="1"/>
    <xf numFmtId="0" fontId="8" fillId="13" borderId="1" xfId="0" applyFont="1" applyFill="1" applyBorder="1"/>
    <xf numFmtId="0" fontId="8" fillId="0" borderId="168" xfId="0" applyFont="1" applyBorder="1" applyAlignment="1">
      <alignment horizontal="center"/>
    </xf>
    <xf numFmtId="2" fontId="8" fillId="0" borderId="169" xfId="0" applyNumberFormat="1" applyFont="1" applyBorder="1" applyAlignment="1">
      <alignment horizontal="center"/>
    </xf>
    <xf numFmtId="0" fontId="8" fillId="0" borderId="170" xfId="0" applyFont="1" applyBorder="1" applyAlignment="1">
      <alignment horizontal="center"/>
    </xf>
    <xf numFmtId="182" fontId="8" fillId="0" borderId="96" xfId="0" applyNumberFormat="1" applyFont="1" applyBorder="1" applyAlignment="1">
      <alignment horizontal="center"/>
    </xf>
    <xf numFmtId="0" fontId="5" fillId="0" borderId="72" xfId="0" applyFont="1" applyBorder="1"/>
    <xf numFmtId="0" fontId="8" fillId="0" borderId="29" xfId="0" applyFont="1" applyFill="1" applyBorder="1"/>
    <xf numFmtId="0" fontId="5" fillId="0" borderId="28" xfId="0" applyFont="1" applyBorder="1"/>
    <xf numFmtId="0" fontId="5" fillId="0" borderId="73" xfId="0" applyFont="1" applyBorder="1" applyAlignment="1">
      <alignment horizontal="centerContinuous"/>
    </xf>
    <xf numFmtId="0" fontId="8" fillId="0" borderId="75" xfId="0" applyFont="1" applyBorder="1"/>
    <xf numFmtId="0" fontId="5" fillId="0" borderId="66" xfId="0" applyFont="1" applyBorder="1"/>
    <xf numFmtId="0" fontId="5" fillId="0" borderId="28" xfId="0" applyFont="1" applyBorder="1" applyAlignment="1"/>
    <xf numFmtId="0" fontId="8" fillId="0" borderId="55" xfId="0" applyFont="1" applyFill="1" applyBorder="1" applyAlignment="1"/>
    <xf numFmtId="0" fontId="5" fillId="0" borderId="73" xfId="0" applyFont="1" applyFill="1" applyBorder="1"/>
    <xf numFmtId="0" fontId="8" fillId="0" borderId="11" xfId="0" applyFont="1" applyBorder="1" applyAlignment="1">
      <alignment horizontal="centerContinuous"/>
    </xf>
    <xf numFmtId="0" fontId="8" fillId="0" borderId="55" xfId="0" applyFont="1" applyBorder="1"/>
    <xf numFmtId="0" fontId="8" fillId="0" borderId="11" xfId="0" applyFont="1" applyBorder="1"/>
    <xf numFmtId="0" fontId="8" fillId="0" borderId="11" xfId="0" applyFont="1" applyBorder="1" applyAlignment="1">
      <alignment horizontal="center"/>
    </xf>
    <xf numFmtId="0" fontId="5" fillId="0" borderId="99" xfId="0" applyFont="1" applyBorder="1" applyAlignment="1"/>
    <xf numFmtId="1" fontId="5" fillId="0" borderId="147" xfId="0" applyNumberFormat="1" applyFont="1" applyFill="1" applyBorder="1" applyAlignment="1">
      <alignment horizontal="center"/>
    </xf>
    <xf numFmtId="0" fontId="5" fillId="13" borderId="148" xfId="0" applyFont="1" applyFill="1" applyBorder="1" applyAlignment="1">
      <alignment horizontal="centerContinuous"/>
    </xf>
    <xf numFmtId="0" fontId="5" fillId="13" borderId="150" xfId="0" applyFont="1" applyFill="1" applyBorder="1" applyAlignment="1">
      <alignment horizontal="centerContinuous"/>
    </xf>
    <xf numFmtId="174" fontId="5" fillId="0" borderId="148" xfId="0" applyNumberFormat="1" applyFont="1" applyBorder="1"/>
    <xf numFmtId="0" fontId="5" fillId="0" borderId="149" xfId="0" quotePrefix="1" applyFont="1" applyBorder="1"/>
    <xf numFmtId="4" fontId="5" fillId="0" borderId="148" xfId="0" applyNumberFormat="1" applyFont="1" applyBorder="1"/>
    <xf numFmtId="0" fontId="8" fillId="0" borderId="43" xfId="0" applyFont="1" applyBorder="1" applyAlignment="1">
      <alignment horizontal="center"/>
    </xf>
    <xf numFmtId="0" fontId="8" fillId="0" borderId="60" xfId="0" applyFont="1" applyBorder="1" applyAlignment="1">
      <alignment horizontal="center"/>
    </xf>
    <xf numFmtId="0" fontId="5" fillId="0" borderId="24" xfId="0" applyFont="1" applyBorder="1" applyAlignment="1">
      <alignment horizontal="center"/>
    </xf>
    <xf numFmtId="0" fontId="5" fillId="0" borderId="164" xfId="0" applyFont="1" applyFill="1" applyBorder="1" applyAlignment="1"/>
    <xf numFmtId="0" fontId="5" fillId="0" borderId="127" xfId="0" applyFont="1" applyFill="1" applyBorder="1" applyAlignment="1">
      <alignment horizontal="center"/>
    </xf>
    <xf numFmtId="174" fontId="5" fillId="0" borderId="17" xfId="0" applyNumberFormat="1" applyFont="1" applyBorder="1"/>
    <xf numFmtId="0" fontId="5" fillId="0" borderId="17" xfId="0" quotePrefix="1" applyFont="1" applyBorder="1"/>
    <xf numFmtId="4" fontId="5" fillId="0" borderId="164" xfId="0" applyNumberFormat="1" applyFont="1" applyBorder="1"/>
    <xf numFmtId="0" fontId="8" fillId="0" borderId="64" xfId="0" applyFont="1" applyBorder="1" applyAlignment="1">
      <alignment horizontal="center"/>
    </xf>
    <xf numFmtId="0" fontId="5" fillId="13" borderId="15" xfId="0" applyFont="1" applyFill="1" applyBorder="1"/>
    <xf numFmtId="182" fontId="5" fillId="0" borderId="171" xfId="0" applyNumberFormat="1" applyFont="1" applyBorder="1"/>
    <xf numFmtId="0" fontId="5" fillId="0" borderId="111" xfId="0" applyFont="1" applyBorder="1"/>
    <xf numFmtId="174" fontId="5" fillId="0" borderId="16" xfId="0" applyNumberFormat="1" applyFont="1" applyBorder="1"/>
    <xf numFmtId="0" fontId="5" fillId="0" borderId="16" xfId="0" quotePrefix="1" applyFont="1" applyBorder="1"/>
    <xf numFmtId="4" fontId="5" fillId="0" borderId="171" xfId="0" applyNumberFormat="1" applyFont="1" applyBorder="1"/>
    <xf numFmtId="182" fontId="8" fillId="0" borderId="53" xfId="0" applyNumberFormat="1" applyFont="1" applyBorder="1"/>
    <xf numFmtId="1" fontId="5" fillId="0" borderId="43" xfId="0" applyNumberFormat="1" applyFont="1" applyBorder="1"/>
    <xf numFmtId="182" fontId="5" fillId="0" borderId="53" xfId="0" applyNumberFormat="1" applyFont="1" applyBorder="1"/>
    <xf numFmtId="182" fontId="5" fillId="0" borderId="43" xfId="0" applyNumberFormat="1" applyFont="1" applyBorder="1"/>
    <xf numFmtId="4" fontId="5" fillId="0" borderId="53" xfId="0" applyNumberFormat="1" applyFont="1" applyBorder="1"/>
    <xf numFmtId="174" fontId="5" fillId="0" borderId="44" xfId="0" applyNumberFormat="1" applyFont="1" applyBorder="1" applyAlignment="1"/>
    <xf numFmtId="0" fontId="5" fillId="0" borderId="71" xfId="0" applyFont="1" applyFill="1" applyBorder="1"/>
    <xf numFmtId="182" fontId="5" fillId="0" borderId="55" xfId="0" applyNumberFormat="1" applyFont="1" applyBorder="1" applyAlignment="1">
      <alignment horizontal="right"/>
    </xf>
    <xf numFmtId="174" fontId="5" fillId="0" borderId="55" xfId="0" applyNumberFormat="1" applyFont="1" applyBorder="1"/>
    <xf numFmtId="0" fontId="5" fillId="0" borderId="11" xfId="0" quotePrefix="1" applyFont="1" applyBorder="1"/>
    <xf numFmtId="4" fontId="5" fillId="0" borderId="55" xfId="0" applyNumberFormat="1" applyFont="1" applyBorder="1"/>
    <xf numFmtId="1" fontId="5" fillId="0" borderId="20" xfId="0" applyNumberFormat="1" applyFont="1" applyBorder="1" applyAlignment="1">
      <alignment horizontal="center"/>
    </xf>
    <xf numFmtId="4" fontId="5" fillId="0" borderId="55" xfId="0" applyNumberFormat="1" applyFont="1" applyBorder="1" applyAlignment="1">
      <alignment horizontal="center"/>
    </xf>
    <xf numFmtId="4" fontId="5" fillId="0" borderId="64" xfId="0" applyNumberFormat="1" applyFont="1" applyBorder="1" applyAlignment="1">
      <alignment horizontal="center"/>
    </xf>
    <xf numFmtId="0" fontId="5" fillId="13" borderId="7" xfId="0" applyFont="1" applyFill="1" applyBorder="1"/>
    <xf numFmtId="0" fontId="5" fillId="13" borderId="8" xfId="0" applyFont="1" applyFill="1" applyBorder="1"/>
    <xf numFmtId="0" fontId="8" fillId="0" borderId="132" xfId="0" applyFont="1" applyBorder="1"/>
    <xf numFmtId="0" fontId="5" fillId="0" borderId="1" xfId="0" applyFont="1" applyBorder="1"/>
    <xf numFmtId="4" fontId="8" fillId="0" borderId="132" xfId="0" applyNumberFormat="1" applyFont="1" applyBorder="1"/>
    <xf numFmtId="0" fontId="5" fillId="0" borderId="88" xfId="0" applyFont="1" applyBorder="1"/>
    <xf numFmtId="0" fontId="5" fillId="13" borderId="132" xfId="0" applyFont="1" applyFill="1" applyBorder="1"/>
    <xf numFmtId="4" fontId="8" fillId="0" borderId="172" xfId="0" applyNumberFormat="1" applyFont="1" applyBorder="1" applyAlignment="1">
      <alignment horizontal="center"/>
    </xf>
    <xf numFmtId="174" fontId="5" fillId="0" borderId="0" xfId="0" applyNumberFormat="1" applyFont="1" applyBorder="1"/>
    <xf numFmtId="0" fontId="5" fillId="0" borderId="0" xfId="0" applyFont="1" applyFill="1" applyBorder="1"/>
    <xf numFmtId="0" fontId="8" fillId="0" borderId="51" xfId="0" applyFont="1" applyBorder="1" applyAlignment="1">
      <alignment horizontal="center"/>
    </xf>
    <xf numFmtId="0" fontId="8" fillId="0" borderId="53" xfId="0" applyFont="1" applyBorder="1"/>
    <xf numFmtId="0" fontId="5" fillId="0" borderId="26" xfId="0" applyFont="1" applyBorder="1"/>
    <xf numFmtId="0" fontId="5" fillId="0" borderId="67" xfId="0" applyFont="1" applyBorder="1"/>
    <xf numFmtId="0" fontId="8" fillId="0" borderId="53" xfId="0" applyFont="1" applyBorder="1" applyAlignment="1">
      <alignment horizontal="center"/>
    </xf>
    <xf numFmtId="0" fontId="8" fillId="0" borderId="75" xfId="0" applyFont="1" applyBorder="1" applyAlignment="1">
      <alignment horizontal="centerContinuous"/>
    </xf>
    <xf numFmtId="0" fontId="8" fillId="0" borderId="44" xfId="0" applyFont="1" applyBorder="1" applyAlignment="1">
      <alignment horizontal="center"/>
    </xf>
    <xf numFmtId="0" fontId="8" fillId="0" borderId="55" xfId="0" applyFont="1" applyBorder="1" applyAlignment="1"/>
    <xf numFmtId="0" fontId="5" fillId="0" borderId="42" xfId="0" applyFont="1" applyBorder="1"/>
    <xf numFmtId="1" fontId="5" fillId="0" borderId="53" xfId="0" applyNumberFormat="1" applyFont="1" applyBorder="1"/>
    <xf numFmtId="0" fontId="8" fillId="0" borderId="43" xfId="0" applyFont="1" applyBorder="1" applyAlignment="1"/>
    <xf numFmtId="0" fontId="5" fillId="0" borderId="43" xfId="0" applyFont="1" applyBorder="1"/>
    <xf numFmtId="4" fontId="5" fillId="0" borderId="44" xfId="0" applyNumberFormat="1" applyFont="1" applyBorder="1"/>
    <xf numFmtId="0" fontId="5" fillId="0" borderId="24" xfId="0" applyFont="1" applyBorder="1"/>
    <xf numFmtId="0" fontId="5" fillId="0" borderId="164" xfId="0" applyFont="1" applyBorder="1"/>
    <xf numFmtId="1" fontId="5" fillId="0" borderId="164" xfId="0" applyNumberFormat="1" applyFont="1" applyBorder="1"/>
    <xf numFmtId="0" fontId="5" fillId="0" borderId="173" xfId="0" applyFont="1" applyBorder="1" applyAlignment="1">
      <alignment horizontal="right"/>
    </xf>
    <xf numFmtId="9" fontId="5" fillId="0" borderId="173" xfId="0" applyNumberFormat="1" applyFont="1" applyBorder="1" applyAlignment="1">
      <alignment horizontal="center"/>
    </xf>
    <xf numFmtId="174" fontId="5" fillId="0" borderId="164" xfId="0" applyNumberFormat="1" applyFont="1" applyBorder="1"/>
    <xf numFmtId="4" fontId="5" fillId="0" borderId="167" xfId="0" applyNumberFormat="1" applyFont="1" applyBorder="1" applyAlignment="1"/>
    <xf numFmtId="0" fontId="5" fillId="0" borderId="71" xfId="0" applyFont="1" applyBorder="1"/>
    <xf numFmtId="1" fontId="5" fillId="0" borderId="55" xfId="0" applyNumberFormat="1" applyFont="1" applyBorder="1"/>
    <xf numFmtId="0" fontId="5" fillId="0" borderId="59" xfId="0" applyFont="1" applyBorder="1" applyAlignment="1">
      <alignment horizontal="right"/>
    </xf>
    <xf numFmtId="0" fontId="5" fillId="0" borderId="59" xfId="0" applyFont="1" applyBorder="1"/>
    <xf numFmtId="2" fontId="5" fillId="0" borderId="75" xfId="0" applyNumberFormat="1" applyFont="1" applyBorder="1"/>
    <xf numFmtId="4" fontId="5" fillId="0" borderId="60" xfId="0" applyNumberFormat="1" applyFont="1" applyBorder="1" applyAlignment="1"/>
    <xf numFmtId="182" fontId="5" fillId="13" borderId="8" xfId="0" applyNumberFormat="1" applyFont="1" applyFill="1" applyBorder="1"/>
    <xf numFmtId="0" fontId="5" fillId="13" borderId="8" xfId="0" applyFont="1" applyFill="1" applyBorder="1" applyAlignment="1">
      <alignment horizontal="center"/>
    </xf>
    <xf numFmtId="4" fontId="8" fillId="0" borderId="172" xfId="0" applyNumberFormat="1" applyFont="1" applyBorder="1" applyAlignment="1"/>
    <xf numFmtId="175" fontId="8" fillId="0" borderId="7" xfId="0" applyNumberFormat="1" applyFont="1" applyBorder="1"/>
    <xf numFmtId="175" fontId="21" fillId="0" borderId="8" xfId="0" applyNumberFormat="1" applyFont="1" applyBorder="1"/>
    <xf numFmtId="175" fontId="5" fillId="0" borderId="8" xfId="0" applyNumberFormat="1" applyFont="1" applyBorder="1"/>
    <xf numFmtId="175" fontId="8" fillId="0" borderId="174" xfId="0" applyNumberFormat="1" applyFont="1" applyBorder="1" applyAlignment="1">
      <alignment horizontal="centerContinuous"/>
    </xf>
    <xf numFmtId="175" fontId="8" fillId="0" borderId="175" xfId="0" applyNumberFormat="1" applyFont="1" applyBorder="1" applyAlignment="1">
      <alignment horizontal="centerContinuous"/>
    </xf>
    <xf numFmtId="175" fontId="5" fillId="0" borderId="175" xfId="0" applyNumberFormat="1" applyFont="1" applyBorder="1"/>
    <xf numFmtId="175" fontId="8" fillId="0" borderId="175" xfId="0" applyNumberFormat="1" applyFont="1" applyBorder="1"/>
    <xf numFmtId="175" fontId="5" fillId="0" borderId="110" xfId="0" applyNumberFormat="1" applyFont="1" applyBorder="1"/>
    <xf numFmtId="0" fontId="5" fillId="0" borderId="103" xfId="0" applyFont="1" applyBorder="1"/>
    <xf numFmtId="175" fontId="8" fillId="0" borderId="6" xfId="0" applyNumberFormat="1" applyFont="1" applyBorder="1" applyAlignment="1">
      <alignment horizontal="center"/>
    </xf>
    <xf numFmtId="175" fontId="5" fillId="0" borderId="71" xfId="0" applyNumberFormat="1" applyFont="1" applyBorder="1"/>
    <xf numFmtId="175" fontId="5" fillId="0" borderId="11" xfId="0" applyNumberFormat="1" applyFont="1" applyBorder="1"/>
    <xf numFmtId="175" fontId="5" fillId="0" borderId="55" xfId="0" applyNumberFormat="1" applyFont="1" applyBorder="1"/>
    <xf numFmtId="175" fontId="5" fillId="0" borderId="73" xfId="0" applyNumberFormat="1" applyFont="1" applyBorder="1"/>
    <xf numFmtId="175" fontId="5" fillId="0" borderId="176" xfId="0" applyNumberFormat="1" applyFont="1" applyBorder="1"/>
    <xf numFmtId="175" fontId="5" fillId="0" borderId="177" xfId="0" applyNumberFormat="1" applyFont="1" applyBorder="1"/>
    <xf numFmtId="175" fontId="5" fillId="0" borderId="178" xfId="0" applyNumberFormat="1" applyFont="1" applyBorder="1"/>
    <xf numFmtId="0" fontId="5" fillId="0" borderId="177" xfId="0" applyFont="1" applyBorder="1"/>
    <xf numFmtId="0" fontId="5" fillId="0" borderId="178" xfId="0" applyFont="1" applyBorder="1"/>
    <xf numFmtId="175" fontId="5" fillId="0" borderId="64" xfId="0" applyNumberFormat="1" applyFont="1" applyBorder="1"/>
    <xf numFmtId="175" fontId="5" fillId="0" borderId="7" xfId="0" quotePrefix="1" applyNumberFormat="1" applyFont="1" applyBorder="1"/>
    <xf numFmtId="175" fontId="5" fillId="0" borderId="8" xfId="0" quotePrefix="1" applyNumberFormat="1" applyFont="1" applyBorder="1"/>
    <xf numFmtId="175" fontId="5" fillId="0" borderId="179" xfId="0" applyNumberFormat="1" applyFont="1" applyBorder="1"/>
    <xf numFmtId="175" fontId="5" fillId="0" borderId="56" xfId="0" applyNumberFormat="1" applyFont="1" applyBorder="1"/>
    <xf numFmtId="175" fontId="5" fillId="0" borderId="132" xfId="0" applyNumberFormat="1" applyFont="1" applyBorder="1"/>
    <xf numFmtId="174" fontId="5" fillId="0" borderId="63" xfId="0" applyNumberFormat="1" applyFont="1" applyBorder="1" applyAlignment="1">
      <alignment horizontal="center"/>
    </xf>
    <xf numFmtId="0" fontId="8" fillId="0" borderId="71" xfId="0" applyFont="1" applyBorder="1"/>
    <xf numFmtId="0" fontId="5" fillId="0" borderId="99" xfId="0" applyFont="1" applyBorder="1"/>
    <xf numFmtId="0" fontId="8" fillId="0" borderId="19" xfId="0" applyFont="1" applyBorder="1" applyAlignment="1">
      <alignment horizontal="center"/>
    </xf>
    <xf numFmtId="0" fontId="5" fillId="0" borderId="0" xfId="0" applyFont="1" applyAlignment="1"/>
    <xf numFmtId="0" fontId="5" fillId="0" borderId="60" xfId="0" applyFont="1" applyBorder="1"/>
    <xf numFmtId="15" fontId="5" fillId="0" borderId="71" xfId="0" applyNumberFormat="1" applyFont="1" applyBorder="1" applyAlignment="1">
      <alignment horizontal="centerContinuous"/>
    </xf>
    <xf numFmtId="174" fontId="8" fillId="0" borderId="64" xfId="0" applyNumberFormat="1" applyFont="1" applyBorder="1" applyAlignment="1">
      <alignment horizontal="center"/>
    </xf>
    <xf numFmtId="0" fontId="8" fillId="0" borderId="62" xfId="0" applyFont="1" applyBorder="1" applyAlignment="1">
      <alignment horizontal="centerContinuous"/>
    </xf>
    <xf numFmtId="0" fontId="5" fillId="0" borderId="29" xfId="0" applyFont="1" applyBorder="1" applyAlignment="1">
      <alignment horizontal="centerContinuous"/>
    </xf>
    <xf numFmtId="0" fontId="83" fillId="0" borderId="26" xfId="0" applyFont="1" applyBorder="1" applyAlignment="1">
      <alignment horizontal="centerContinuous"/>
    </xf>
    <xf numFmtId="0" fontId="83" fillId="0" borderId="11" xfId="0" applyFont="1" applyBorder="1"/>
    <xf numFmtId="0" fontId="5" fillId="0" borderId="164" xfId="0" applyFont="1" applyBorder="1" applyAlignment="1">
      <alignment horizontal="centerContinuous"/>
    </xf>
    <xf numFmtId="0" fontId="5" fillId="0" borderId="17" xfId="0" applyFont="1" applyBorder="1" applyAlignment="1">
      <alignment horizontal="centerContinuous"/>
    </xf>
    <xf numFmtId="0" fontId="8" fillId="0" borderId="151" xfId="0" applyFont="1" applyBorder="1" applyAlignment="1">
      <alignment horizontal="center"/>
    </xf>
    <xf numFmtId="174" fontId="8" fillId="0" borderId="167" xfId="0" applyNumberFormat="1" applyFont="1" applyBorder="1" applyAlignment="1">
      <alignment horizontal="center"/>
    </xf>
    <xf numFmtId="0" fontId="5" fillId="0" borderId="71" xfId="0" applyFont="1" applyBorder="1" applyAlignment="1">
      <alignment horizontal="center"/>
    </xf>
    <xf numFmtId="0" fontId="21" fillId="0" borderId="55" xfId="0" applyFont="1" applyBorder="1" applyAlignment="1"/>
    <xf numFmtId="0" fontId="8" fillId="0" borderId="11" xfId="0" applyFont="1" applyBorder="1" applyAlignment="1"/>
    <xf numFmtId="174" fontId="5" fillId="0" borderId="64" xfId="0" applyNumberFormat="1" applyFont="1" applyBorder="1" applyAlignment="1">
      <alignment horizontal="center"/>
    </xf>
    <xf numFmtId="0" fontId="5" fillId="13" borderId="3" xfId="0" applyFont="1" applyFill="1" applyBorder="1"/>
    <xf numFmtId="0" fontId="5" fillId="13" borderId="0" xfId="0" applyFont="1" applyFill="1" applyBorder="1"/>
    <xf numFmtId="0" fontId="5" fillId="13" borderId="0" xfId="0" applyFont="1" applyFill="1"/>
    <xf numFmtId="0" fontId="8" fillId="0" borderId="52" xfId="0" applyFont="1" applyBorder="1" applyAlignment="1"/>
    <xf numFmtId="174" fontId="8" fillId="0" borderId="41" xfId="0" applyNumberFormat="1" applyFont="1" applyBorder="1" applyAlignment="1">
      <alignment horizontal="center"/>
    </xf>
    <xf numFmtId="0" fontId="8" fillId="13" borderId="8" xfId="0" applyFont="1" applyFill="1" applyBorder="1"/>
    <xf numFmtId="0" fontId="8" fillId="0" borderId="179" xfId="0" applyFont="1" applyBorder="1"/>
    <xf numFmtId="4" fontId="8" fillId="0" borderId="63" xfId="0" applyNumberFormat="1" applyFont="1" applyBorder="1" applyAlignment="1">
      <alignment horizontal="center"/>
    </xf>
    <xf numFmtId="0" fontId="84" fillId="0" borderId="0" xfId="0" applyFont="1" applyAlignment="1">
      <alignment horizontal="left" vertical="center" indent="1"/>
    </xf>
    <xf numFmtId="0" fontId="86" fillId="0" borderId="0" xfId="0" applyFont="1" applyAlignment="1">
      <alignment horizontal="left" vertical="center" indent="1"/>
    </xf>
    <xf numFmtId="0" fontId="87" fillId="0" borderId="0" xfId="0" applyFont="1" applyAlignment="1">
      <alignment horizontal="justify" vertical="center"/>
    </xf>
    <xf numFmtId="0" fontId="82" fillId="0" borderId="0" xfId="0" applyFont="1"/>
    <xf numFmtId="0" fontId="16" fillId="0" borderId="10" xfId="0" applyFont="1" applyBorder="1"/>
    <xf numFmtId="0" fontId="16" fillId="0" borderId="3" xfId="0" applyFont="1" applyBorder="1"/>
    <xf numFmtId="0" fontId="18" fillId="0" borderId="0" xfId="0" applyFont="1" applyBorder="1"/>
    <xf numFmtId="0" fontId="5" fillId="0" borderId="4" xfId="0" applyFont="1" applyFill="1" applyBorder="1"/>
    <xf numFmtId="0" fontId="8" fillId="0" borderId="0" xfId="0" applyFont="1" applyBorder="1" applyAlignment="1">
      <alignment horizontal="right"/>
    </xf>
    <xf numFmtId="185" fontId="8" fillId="0" borderId="17" xfId="0" applyNumberFormat="1" applyFont="1" applyBorder="1" applyAlignment="1">
      <alignment horizontal="left"/>
    </xf>
    <xf numFmtId="188" fontId="5" fillId="0" borderId="109" xfId="0" quotePrefix="1" applyNumberFormat="1" applyFont="1" applyBorder="1" applyAlignment="1">
      <alignment horizontal="center"/>
    </xf>
    <xf numFmtId="0" fontId="5" fillId="0" borderId="180" xfId="0" applyFont="1" applyBorder="1"/>
    <xf numFmtId="0" fontId="5" fillId="0" borderId="17" xfId="0" applyFont="1" applyBorder="1" applyAlignment="1">
      <alignment vertical="center"/>
    </xf>
    <xf numFmtId="0" fontId="5" fillId="0" borderId="16" xfId="0" applyFont="1" applyBorder="1"/>
    <xf numFmtId="0" fontId="5" fillId="0" borderId="181" xfId="0" applyFont="1" applyBorder="1"/>
    <xf numFmtId="0" fontId="8" fillId="0" borderId="16" xfId="0" applyFont="1" applyBorder="1"/>
    <xf numFmtId="186" fontId="5" fillId="0" borderId="138" xfId="0" applyNumberFormat="1" applyFont="1" applyBorder="1" applyAlignment="1">
      <alignment horizontal="center"/>
    </xf>
    <xf numFmtId="0" fontId="5" fillId="0" borderId="138" xfId="0" applyFont="1" applyBorder="1"/>
    <xf numFmtId="0" fontId="16" fillId="0" borderId="0" xfId="0" applyFont="1"/>
    <xf numFmtId="49" fontId="5" fillId="0" borderId="0" xfId="0" applyNumberFormat="1" applyFont="1" applyBorder="1"/>
    <xf numFmtId="0" fontId="8" fillId="0" borderId="17" xfId="0" applyFont="1" applyFill="1" applyBorder="1"/>
    <xf numFmtId="0" fontId="5" fillId="0" borderId="17" xfId="0" applyFont="1" applyFill="1" applyBorder="1"/>
    <xf numFmtId="0" fontId="5" fillId="0" borderId="109" xfId="0" applyFont="1" applyBorder="1"/>
    <xf numFmtId="49" fontId="5" fillId="0" borderId="4" xfId="0" applyNumberFormat="1" applyFont="1" applyBorder="1" applyAlignment="1">
      <alignment horizontal="center"/>
    </xf>
    <xf numFmtId="49" fontId="5" fillId="0" borderId="0" xfId="0" applyNumberFormat="1" applyFont="1"/>
    <xf numFmtId="49" fontId="5" fillId="0" borderId="17" xfId="0" applyNumberFormat="1" applyFont="1" applyBorder="1" applyAlignment="1"/>
    <xf numFmtId="0" fontId="18" fillId="0" borderId="3" xfId="0" quotePrefix="1" applyFont="1" applyBorder="1" applyAlignment="1">
      <alignment horizontal="center"/>
    </xf>
    <xf numFmtId="0" fontId="5" fillId="0" borderId="44" xfId="0" applyFont="1" applyBorder="1"/>
    <xf numFmtId="174" fontId="5" fillId="0" borderId="167" xfId="0" applyNumberFormat="1" applyFont="1" applyBorder="1"/>
    <xf numFmtId="166" fontId="5" fillId="0" borderId="60" xfId="0" applyNumberFormat="1" applyFont="1" applyBorder="1"/>
    <xf numFmtId="0" fontId="8" fillId="0" borderId="74" xfId="0" applyFont="1" applyBorder="1" applyAlignment="1">
      <alignment horizontal="center"/>
    </xf>
    <xf numFmtId="0" fontId="5" fillId="0" borderId="74" xfId="0" applyFont="1" applyBorder="1"/>
    <xf numFmtId="166" fontId="5" fillId="0" borderId="151" xfId="0" applyNumberFormat="1" applyFont="1" applyBorder="1"/>
    <xf numFmtId="174" fontId="5" fillId="0" borderId="60" xfId="0" applyNumberFormat="1" applyFont="1" applyBorder="1"/>
    <xf numFmtId="174" fontId="5" fillId="0" borderId="173" xfId="0" applyNumberFormat="1" applyFont="1" applyBorder="1"/>
    <xf numFmtId="174" fontId="5" fillId="0" borderId="182" xfId="0" applyNumberFormat="1" applyFont="1" applyBorder="1"/>
    <xf numFmtId="174" fontId="5" fillId="0" borderId="59" xfId="0" applyNumberFormat="1" applyFont="1" applyBorder="1"/>
    <xf numFmtId="174" fontId="5" fillId="0" borderId="183" xfId="0" applyNumberFormat="1" applyFont="1" applyBorder="1"/>
    <xf numFmtId="0" fontId="8" fillId="0" borderId="3" xfId="0" applyFont="1" applyBorder="1" applyAlignment="1">
      <alignment horizontal="right"/>
    </xf>
    <xf numFmtId="174" fontId="8" fillId="0" borderId="184" xfId="0" applyNumberFormat="1" applyFont="1" applyBorder="1"/>
    <xf numFmtId="174" fontId="8" fillId="0" borderId="124" xfId="0" applyNumberFormat="1" applyFont="1" applyBorder="1"/>
    <xf numFmtId="0" fontId="5" fillId="0" borderId="83" xfId="0" applyFont="1" applyBorder="1"/>
    <xf numFmtId="0" fontId="8" fillId="0" borderId="53" xfId="0" applyFont="1" applyBorder="1" applyAlignment="1">
      <alignment vertical="center" wrapText="1"/>
    </xf>
    <xf numFmtId="0" fontId="8" fillId="0" borderId="75" xfId="0" applyFont="1" applyBorder="1" applyAlignment="1">
      <alignment vertical="center" wrapText="1"/>
    </xf>
    <xf numFmtId="0" fontId="5" fillId="0" borderId="0" xfId="0" applyFont="1" applyBorder="1" applyAlignment="1"/>
    <xf numFmtId="0" fontId="5" fillId="0" borderId="0" xfId="0" applyFont="1" applyFill="1" applyBorder="1" applyAlignment="1">
      <alignment horizontal="left"/>
    </xf>
    <xf numFmtId="0" fontId="5" fillId="0" borderId="66" xfId="0" applyFont="1" applyFill="1" applyBorder="1" applyAlignment="1">
      <alignment horizontal="left"/>
    </xf>
    <xf numFmtId="0" fontId="8" fillId="0" borderId="0" xfId="0" applyFont="1" applyFill="1" applyBorder="1"/>
    <xf numFmtId="174" fontId="8" fillId="0" borderId="184" xfId="0" applyNumberFormat="1" applyFont="1" applyBorder="1" applyAlignment="1">
      <alignment vertical="center"/>
    </xf>
    <xf numFmtId="0" fontId="16" fillId="0" borderId="74" xfId="0" applyFont="1" applyBorder="1"/>
    <xf numFmtId="174" fontId="5" fillId="0" borderId="151" xfId="0" applyNumberFormat="1" applyFont="1" applyBorder="1"/>
    <xf numFmtId="0" fontId="5" fillId="0" borderId="66" xfId="0" applyFont="1" applyFill="1" applyBorder="1"/>
    <xf numFmtId="174" fontId="5" fillId="0" borderId="184" xfId="0" applyNumberFormat="1" applyFont="1" applyBorder="1"/>
    <xf numFmtId="0" fontId="18" fillId="0" borderId="74" xfId="0" applyFont="1" applyBorder="1" applyAlignment="1">
      <alignment horizontal="center"/>
    </xf>
    <xf numFmtId="9" fontId="8" fillId="0" borderId="0" xfId="0" applyNumberFormat="1" applyFont="1" applyBorder="1" applyAlignment="1">
      <alignment horizontal="right"/>
    </xf>
    <xf numFmtId="0" fontId="16" fillId="0" borderId="0" xfId="0" applyFont="1" applyBorder="1" applyAlignment="1"/>
    <xf numFmtId="174" fontId="5" fillId="0" borderId="106" xfId="0" applyNumberFormat="1" applyFont="1" applyBorder="1" applyAlignment="1"/>
    <xf numFmtId="174" fontId="5" fillId="0" borderId="19" xfId="0" applyNumberFormat="1" applyFont="1" applyBorder="1"/>
    <xf numFmtId="174" fontId="5" fillId="0" borderId="185" xfId="0" applyNumberFormat="1" applyFont="1" applyBorder="1"/>
    <xf numFmtId="0" fontId="5" fillId="0" borderId="0" xfId="0" applyFont="1" applyFill="1" applyBorder="1" applyAlignment="1"/>
    <xf numFmtId="174" fontId="5" fillId="0" borderId="184" xfId="0" applyNumberFormat="1" applyFont="1" applyBorder="1" applyAlignment="1"/>
    <xf numFmtId="0" fontId="5" fillId="0" borderId="26" xfId="0" applyFont="1" applyFill="1" applyBorder="1"/>
    <xf numFmtId="174" fontId="8" fillId="0" borderId="167" xfId="0" applyNumberFormat="1" applyFont="1" applyBorder="1"/>
    <xf numFmtId="9" fontId="5" fillId="0" borderId="0" xfId="0" applyNumberFormat="1" applyFont="1" applyBorder="1" applyAlignment="1">
      <alignment horizontal="center"/>
    </xf>
    <xf numFmtId="174" fontId="5" fillId="0" borderId="0" xfId="0" applyNumberFormat="1" applyFont="1" applyBorder="1" applyAlignment="1">
      <alignment horizontal="left"/>
    </xf>
    <xf numFmtId="174" fontId="5" fillId="0" borderId="48" xfId="0" applyNumberFormat="1" applyFont="1" applyBorder="1"/>
    <xf numFmtId="0" fontId="5" fillId="0" borderId="11" xfId="0" applyFont="1" applyFill="1" applyBorder="1"/>
    <xf numFmtId="174" fontId="8" fillId="0" borderId="48" xfId="0" applyNumberFormat="1" applyFont="1" applyBorder="1"/>
    <xf numFmtId="0" fontId="16" fillId="0" borderId="186" xfId="0" applyFont="1" applyBorder="1"/>
    <xf numFmtId="0" fontId="89" fillId="0" borderId="8" xfId="0" applyFont="1" applyBorder="1"/>
    <xf numFmtId="0" fontId="5" fillId="0" borderId="18" xfId="0" applyFont="1" applyBorder="1"/>
    <xf numFmtId="0" fontId="19" fillId="4" borderId="0" xfId="0" applyFont="1" applyFill="1" applyBorder="1" applyAlignment="1" applyProtection="1">
      <alignment vertical="center"/>
    </xf>
    <xf numFmtId="49" fontId="20" fillId="5" borderId="132" xfId="0" applyNumberFormat="1" applyFont="1" applyFill="1" applyBorder="1" applyAlignment="1" applyProtection="1">
      <alignment vertical="center"/>
      <protection locked="0"/>
    </xf>
    <xf numFmtId="49" fontId="19" fillId="5" borderId="1" xfId="0" applyNumberFormat="1" applyFont="1" applyFill="1" applyBorder="1" applyAlignment="1" applyProtection="1">
      <alignment vertical="center"/>
      <protection locked="0"/>
    </xf>
    <xf numFmtId="49" fontId="20" fillId="5" borderId="55" xfId="0" applyNumberFormat="1" applyFont="1" applyFill="1" applyBorder="1" applyAlignment="1" applyProtection="1">
      <alignment vertical="center"/>
      <protection locked="0"/>
    </xf>
    <xf numFmtId="49" fontId="19" fillId="5" borderId="11" xfId="0" applyNumberFormat="1" applyFont="1" applyFill="1" applyBorder="1" applyAlignment="1" applyProtection="1">
      <alignment vertical="center"/>
      <protection locked="0"/>
    </xf>
    <xf numFmtId="49" fontId="19" fillId="5" borderId="73" xfId="0" applyNumberFormat="1" applyFont="1" applyFill="1" applyBorder="1" applyAlignment="1" applyProtection="1">
      <alignment vertical="center"/>
      <protection locked="0"/>
    </xf>
    <xf numFmtId="49" fontId="20" fillId="5" borderId="52" xfId="0" applyNumberFormat="1" applyFont="1" applyFill="1" applyBorder="1" applyAlignment="1" applyProtection="1">
      <alignment vertical="center" wrapText="1"/>
      <protection locked="0"/>
    </xf>
    <xf numFmtId="49" fontId="19" fillId="5" borderId="29" xfId="0" applyNumberFormat="1" applyFont="1" applyFill="1" applyBorder="1" applyAlignment="1" applyProtection="1">
      <alignment vertical="center" wrapText="1"/>
      <protection locked="0"/>
    </xf>
    <xf numFmtId="49" fontId="19" fillId="5" borderId="72" xfId="0" applyNumberFormat="1" applyFont="1" applyFill="1" applyBorder="1" applyAlignment="1" applyProtection="1">
      <alignment vertical="center" wrapText="1"/>
      <protection locked="0"/>
    </xf>
    <xf numFmtId="0" fontId="35" fillId="2" borderId="13" xfId="0" applyFont="1" applyFill="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0" xfId="0" applyFont="1" applyBorder="1" applyAlignment="1" applyProtection="1">
      <alignment horizontal="center" vertical="center" wrapText="1"/>
    </xf>
    <xf numFmtId="0" fontId="16" fillId="0" borderId="26" xfId="0" applyFont="1" applyBorder="1" applyAlignment="1" applyProtection="1">
      <alignment vertical="center"/>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6" xfId="0" applyFont="1" applyBorder="1" applyAlignment="1" applyProtection="1">
      <alignment horizontal="left" vertical="center" wrapText="1"/>
    </xf>
    <xf numFmtId="0" fontId="5" fillId="7" borderId="90" xfId="0" applyFont="1" applyFill="1" applyBorder="1" applyAlignment="1" applyProtection="1">
      <alignment horizontal="left" vertical="center" wrapText="1"/>
    </xf>
    <xf numFmtId="0" fontId="5" fillId="7" borderId="83" xfId="0" applyFont="1" applyFill="1" applyBorder="1" applyAlignment="1" applyProtection="1">
      <alignment horizontal="left" vertical="center" wrapText="1"/>
    </xf>
    <xf numFmtId="0" fontId="42" fillId="0" borderId="75" xfId="0" applyFont="1" applyBorder="1" applyAlignment="1" applyProtection="1">
      <alignment horizontal="center" vertical="center" wrapText="1"/>
    </xf>
    <xf numFmtId="0" fontId="16" fillId="0" borderId="0" xfId="0" applyFont="1" applyBorder="1" applyAlignment="1" applyProtection="1">
      <alignment vertical="center"/>
    </xf>
    <xf numFmtId="0" fontId="41" fillId="0" borderId="86" xfId="0" applyFont="1" applyFill="1" applyBorder="1" applyAlignment="1" applyProtection="1">
      <alignment horizontal="right" vertical="center"/>
    </xf>
    <xf numFmtId="0" fontId="65" fillId="0" borderId="85" xfId="0" applyFont="1" applyBorder="1" applyAlignment="1" applyProtection="1">
      <alignment horizontal="right"/>
    </xf>
    <xf numFmtId="0" fontId="66" fillId="0" borderId="97" xfId="0" applyFont="1" applyBorder="1" applyAlignment="1" applyProtection="1">
      <alignment horizontal="right"/>
    </xf>
    <xf numFmtId="0" fontId="5" fillId="0" borderId="62" xfId="0" applyFont="1" applyFill="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72" xfId="0" applyFont="1" applyBorder="1" applyAlignment="1" applyProtection="1">
      <alignment horizontal="left" vertical="center" wrapText="1"/>
    </xf>
    <xf numFmtId="0" fontId="42" fillId="0" borderId="131" xfId="0" applyFont="1" applyFill="1" applyBorder="1" applyAlignment="1" applyProtection="1">
      <alignment horizontal="left" vertical="center" wrapText="1"/>
    </xf>
    <xf numFmtId="0" fontId="57" fillId="0" borderId="82" xfId="0" applyFont="1" applyBorder="1" applyAlignment="1" applyProtection="1">
      <alignment horizontal="left" vertical="center"/>
    </xf>
    <xf numFmtId="0" fontId="57" fillId="0" borderId="82" xfId="0" applyFont="1" applyBorder="1" applyAlignment="1" applyProtection="1">
      <alignment vertical="center"/>
    </xf>
    <xf numFmtId="0" fontId="5" fillId="0" borderId="29" xfId="0" applyFont="1" applyBorder="1" applyAlignment="1" applyProtection="1">
      <alignment horizontal="left" vertical="center"/>
    </xf>
    <xf numFmtId="0" fontId="5" fillId="0" borderId="72" xfId="0" applyFont="1" applyBorder="1" applyAlignment="1" applyProtection="1">
      <alignment horizontal="left" vertical="center"/>
    </xf>
    <xf numFmtId="0" fontId="8" fillId="12" borderId="131" xfId="0" applyFont="1" applyFill="1" applyBorder="1" applyAlignment="1" applyProtection="1">
      <alignment horizontal="left" vertical="center" wrapText="1"/>
    </xf>
    <xf numFmtId="0" fontId="5" fillId="12" borderId="82" xfId="0" applyFont="1" applyFill="1" applyBorder="1" applyAlignment="1" applyProtection="1">
      <alignment horizontal="left" vertical="center"/>
    </xf>
    <xf numFmtId="0" fontId="5" fillId="12" borderId="133"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5" fillId="0" borderId="12" xfId="0" applyFont="1" applyBorder="1" applyAlignment="1" applyProtection="1">
      <alignment horizontal="left" vertical="center"/>
    </xf>
    <xf numFmtId="0" fontId="5" fillId="0" borderId="134" xfId="0" applyFont="1" applyBorder="1" applyAlignment="1" applyProtection="1">
      <alignment horizontal="left" vertical="center"/>
    </xf>
    <xf numFmtId="0" fontId="11" fillId="0" borderId="52" xfId="0" applyFont="1" applyFill="1" applyBorder="1" applyAlignment="1">
      <alignment vertical="top" wrapText="1"/>
    </xf>
    <xf numFmtId="0" fontId="0" fillId="0" borderId="29" xfId="0" applyBorder="1" applyAlignment="1">
      <alignment vertical="top" wrapText="1"/>
    </xf>
    <xf numFmtId="0" fontId="5" fillId="0" borderId="34"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16" fillId="0" borderId="19" xfId="0" applyFont="1" applyBorder="1" applyAlignment="1" applyProtection="1">
      <alignment horizontal="left" vertical="center" wrapText="1"/>
    </xf>
    <xf numFmtId="0" fontId="5" fillId="0" borderId="74" xfId="0" applyFont="1" applyFill="1" applyBorder="1" applyAlignment="1" applyProtection="1">
      <alignment horizontal="left" vertical="center" wrapText="1"/>
    </xf>
    <xf numFmtId="0" fontId="5" fillId="0" borderId="59" xfId="0" applyFont="1" applyFill="1" applyBorder="1" applyAlignment="1" applyProtection="1">
      <alignment horizontal="left" vertical="center" wrapText="1"/>
    </xf>
    <xf numFmtId="0" fontId="16" fillId="0" borderId="59" xfId="0" applyFont="1" applyBorder="1" applyAlignment="1" applyProtection="1">
      <alignment horizontal="left" vertical="center" wrapText="1"/>
    </xf>
    <xf numFmtId="0" fontId="5" fillId="0" borderId="59" xfId="0" applyFont="1" applyBorder="1" applyAlignment="1" applyProtection="1">
      <alignment horizontal="left" vertical="center"/>
    </xf>
    <xf numFmtId="0" fontId="16" fillId="0" borderId="59" xfId="0" applyFont="1" applyBorder="1" applyAlignment="1" applyProtection="1">
      <alignment horizontal="left" vertical="center"/>
    </xf>
    <xf numFmtId="0" fontId="8" fillId="12" borderId="86" xfId="0" applyFont="1" applyFill="1" applyBorder="1" applyAlignment="1" applyProtection="1">
      <alignment horizontal="left" vertical="center" wrapText="1"/>
    </xf>
    <xf numFmtId="0" fontId="5" fillId="12" borderId="85" xfId="0" applyFont="1" applyFill="1" applyBorder="1" applyAlignment="1" applyProtection="1">
      <alignment horizontal="left" vertical="center" wrapText="1"/>
    </xf>
    <xf numFmtId="0" fontId="16" fillId="12" borderId="85" xfId="0" applyFont="1" applyFill="1" applyBorder="1" applyAlignment="1" applyProtection="1">
      <alignment horizontal="left" vertical="center" wrapText="1"/>
    </xf>
    <xf numFmtId="0" fontId="16" fillId="12" borderId="97"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5" fillId="2" borderId="13" xfId="0" applyFont="1" applyFill="1" applyBorder="1" applyAlignment="1" applyProtection="1">
      <alignment horizontal="center" vertical="center" wrapText="1"/>
    </xf>
    <xf numFmtId="0" fontId="56" fillId="0" borderId="9" xfId="0" applyFont="1" applyBorder="1" applyAlignment="1" applyProtection="1">
      <alignment horizontal="center" vertical="center" wrapText="1"/>
    </xf>
    <xf numFmtId="0" fontId="18" fillId="5" borderId="135" xfId="0" applyFont="1" applyFill="1" applyBorder="1" applyAlignment="1" applyProtection="1">
      <alignment vertical="center"/>
      <protection locked="0"/>
    </xf>
    <xf numFmtId="0" fontId="18" fillId="5" borderId="136" xfId="0" applyFont="1" applyFill="1" applyBorder="1" applyAlignment="1" applyProtection="1">
      <alignment vertical="center"/>
      <protection locked="0"/>
    </xf>
    <xf numFmtId="0" fontId="43" fillId="4" borderId="0" xfId="0" applyFont="1" applyFill="1" applyBorder="1" applyAlignment="1" applyProtection="1">
      <alignment horizontal="center" vertical="center"/>
    </xf>
    <xf numFmtId="0" fontId="43" fillId="4" borderId="8" xfId="0" applyFont="1" applyFill="1" applyBorder="1" applyAlignment="1" applyProtection="1">
      <alignment horizontal="center" vertical="center"/>
    </xf>
    <xf numFmtId="0" fontId="16" fillId="0" borderId="8" xfId="0" applyFont="1" applyBorder="1" applyAlignment="1" applyProtection="1">
      <alignment horizontal="center" vertical="center"/>
    </xf>
    <xf numFmtId="0" fontId="0" fillId="0" borderId="10" xfId="0" applyBorder="1" applyAlignment="1" applyProtection="1">
      <alignment vertical="center"/>
    </xf>
    <xf numFmtId="0" fontId="0" fillId="0" borderId="2" xfId="0" applyBorder="1" applyAlignment="1" applyProtection="1">
      <alignment vertical="center"/>
    </xf>
    <xf numFmtId="0" fontId="0" fillId="0" borderId="39" xfId="0" applyBorder="1" applyAlignment="1" applyProtection="1">
      <alignment vertical="center"/>
    </xf>
    <xf numFmtId="0" fontId="35" fillId="2" borderId="5"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134" xfId="0" applyFont="1" applyFill="1" applyBorder="1" applyAlignment="1" applyProtection="1">
      <alignment horizontal="center" vertical="center" wrapText="1"/>
    </xf>
    <xf numFmtId="0" fontId="19" fillId="0" borderId="7" xfId="0" applyFont="1" applyBorder="1" applyAlignment="1" applyProtection="1">
      <alignment horizontal="left" vertical="center"/>
    </xf>
    <xf numFmtId="0" fontId="0" fillId="0" borderId="8" xfId="0" applyBorder="1" applyAlignment="1" applyProtection="1">
      <alignment horizontal="left" vertical="center"/>
    </xf>
    <xf numFmtId="0" fontId="0" fillId="0" borderId="56" xfId="0" applyBorder="1" applyAlignment="1" applyProtection="1">
      <alignment horizontal="left" vertical="center"/>
    </xf>
    <xf numFmtId="0" fontId="20" fillId="0" borderId="52" xfId="0" applyFont="1" applyFill="1" applyBorder="1" applyAlignment="1" applyProtection="1">
      <alignment horizontal="right" vertical="center"/>
    </xf>
    <xf numFmtId="0" fontId="18" fillId="0" borderId="29" xfId="0" applyFont="1" applyBorder="1" applyAlignment="1" applyProtection="1">
      <alignment horizontal="right" vertical="center"/>
    </xf>
    <xf numFmtId="49" fontId="20" fillId="5" borderId="52" xfId="0" applyNumberFormat="1" applyFont="1" applyFill="1" applyBorder="1" applyAlignment="1" applyProtection="1">
      <alignment vertical="center"/>
      <protection locked="0"/>
    </xf>
    <xf numFmtId="49" fontId="19" fillId="5" borderId="29" xfId="0" applyNumberFormat="1" applyFont="1" applyFill="1" applyBorder="1" applyAlignment="1" applyProtection="1">
      <alignment vertical="center"/>
      <protection locked="0"/>
    </xf>
    <xf numFmtId="169" fontId="31" fillId="0" borderId="85" xfId="0" applyNumberFormat="1" applyFont="1" applyFill="1" applyBorder="1" applyAlignment="1" applyProtection="1">
      <alignment horizontal="right" vertical="center"/>
    </xf>
    <xf numFmtId="0" fontId="31" fillId="0" borderId="85" xfId="0" applyFont="1" applyBorder="1" applyAlignment="1" applyProtection="1">
      <alignment horizontal="right" vertical="center"/>
    </xf>
    <xf numFmtId="0" fontId="18" fillId="0" borderId="85" xfId="0" applyFont="1" applyBorder="1" applyAlignment="1">
      <alignment vertical="center"/>
    </xf>
    <xf numFmtId="0" fontId="5" fillId="0" borderId="0" xfId="0" applyFont="1" applyBorder="1" applyAlignment="1" applyProtection="1">
      <alignment horizontal="left"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9" fontId="6" fillId="0" borderId="2" xfId="0" applyNumberFormat="1" applyFont="1" applyFill="1" applyBorder="1" applyAlignment="1" applyProtection="1">
      <alignment vertical="center"/>
    </xf>
    <xf numFmtId="0" fontId="16" fillId="0" borderId="2" xfId="0" applyFont="1" applyBorder="1" applyAlignment="1">
      <alignment vertical="center"/>
    </xf>
    <xf numFmtId="9" fontId="6" fillId="0" borderId="3" xfId="0" applyNumberFormat="1" applyFont="1" applyFill="1" applyBorder="1" applyAlignment="1" applyProtection="1">
      <alignment horizontal="left" vertical="center" wrapText="1"/>
    </xf>
    <xf numFmtId="0" fontId="16" fillId="0" borderId="0" xfId="0" applyFont="1" applyBorder="1" applyAlignment="1" applyProtection="1">
      <alignment vertical="center" wrapText="1"/>
    </xf>
    <xf numFmtId="0" fontId="16" fillId="0" borderId="0" xfId="0" applyFont="1" applyBorder="1" applyAlignment="1">
      <alignment vertical="center" wrapText="1"/>
    </xf>
    <xf numFmtId="0" fontId="16" fillId="0" borderId="3" xfId="0" applyFont="1" applyBorder="1" applyAlignment="1">
      <alignment vertical="center"/>
    </xf>
    <xf numFmtId="0" fontId="16" fillId="0" borderId="0" xfId="0" applyFont="1" applyBorder="1" applyAlignment="1">
      <alignment vertical="center"/>
    </xf>
    <xf numFmtId="0" fontId="5" fillId="0" borderId="0" xfId="0" applyFont="1" applyBorder="1" applyAlignment="1">
      <alignment horizontal="left" vertical="center"/>
    </xf>
    <xf numFmtId="169" fontId="31" fillId="0" borderId="8" xfId="0" applyNumberFormat="1" applyFont="1" applyFill="1" applyBorder="1" applyAlignment="1" applyProtection="1">
      <alignment horizontal="right" vertical="center"/>
    </xf>
    <xf numFmtId="0" fontId="31" fillId="0" borderId="8" xfId="0" applyFont="1" applyBorder="1" applyAlignment="1" applyProtection="1">
      <alignment horizontal="right" vertical="center"/>
    </xf>
    <xf numFmtId="0" fontId="18" fillId="0" borderId="8" xfId="0" applyFont="1" applyBorder="1" applyAlignment="1">
      <alignment vertical="center"/>
    </xf>
    <xf numFmtId="0" fontId="20" fillId="0" borderId="0" xfId="0" applyFont="1" applyBorder="1" applyAlignment="1" applyProtection="1">
      <alignment vertical="center"/>
    </xf>
    <xf numFmtId="176" fontId="40" fillId="0" borderId="0" xfId="0" applyNumberFormat="1" applyFont="1" applyBorder="1" applyAlignment="1" applyProtection="1">
      <alignment vertical="center"/>
    </xf>
    <xf numFmtId="0" fontId="58" fillId="0" borderId="0" xfId="0" applyFont="1" applyBorder="1" applyAlignment="1" applyProtection="1">
      <alignment horizontal="center" vertical="center"/>
    </xf>
    <xf numFmtId="0" fontId="62" fillId="0" borderId="0" xfId="0" applyFont="1" applyBorder="1" applyAlignment="1">
      <alignment horizontal="center" vertical="center"/>
    </xf>
    <xf numFmtId="0" fontId="0" fillId="0" borderId="0" xfId="0" applyBorder="1" applyAlignment="1">
      <alignment vertical="center"/>
    </xf>
    <xf numFmtId="0" fontId="0" fillId="0" borderId="4" xfId="0" applyBorder="1" applyAlignment="1">
      <alignment vertical="center"/>
    </xf>
    <xf numFmtId="0" fontId="70" fillId="0" borderId="2" xfId="0" applyFont="1" applyBorder="1" applyAlignment="1">
      <alignment horizontal="center" vertical="center"/>
    </xf>
    <xf numFmtId="0" fontId="71" fillId="0" borderId="2" xfId="0" applyFont="1" applyBorder="1" applyAlignment="1">
      <alignment horizontal="center" vertical="center"/>
    </xf>
    <xf numFmtId="0" fontId="72" fillId="0" borderId="2" xfId="0" applyFont="1" applyBorder="1" applyAlignment="1"/>
    <xf numFmtId="0" fontId="58" fillId="0" borderId="2"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59" fillId="0" borderId="2" xfId="0" applyFont="1" applyBorder="1" applyAlignment="1">
      <alignment vertical="center" wrapText="1"/>
    </xf>
    <xf numFmtId="0" fontId="60" fillId="0" borderId="2" xfId="0" applyFont="1" applyBorder="1" applyAlignment="1">
      <alignment vertical="center" wrapText="1"/>
    </xf>
    <xf numFmtId="0" fontId="60" fillId="0" borderId="39" xfId="0" applyFont="1" applyBorder="1" applyAlignment="1">
      <alignment vertical="center" wrapText="1"/>
    </xf>
    <xf numFmtId="183" fontId="35" fillId="0" borderId="0" xfId="0" applyNumberFormat="1" applyFont="1" applyBorder="1" applyAlignment="1" applyProtection="1">
      <alignment horizontal="left" vertical="center"/>
    </xf>
    <xf numFmtId="0" fontId="38" fillId="0" borderId="2" xfId="0" applyNumberFormat="1" applyFont="1" applyBorder="1" applyAlignment="1" applyProtection="1">
      <alignment horizontal="left" vertical="center"/>
    </xf>
    <xf numFmtId="0" fontId="16" fillId="0" borderId="2" xfId="0" applyFont="1" applyBorder="1" applyAlignment="1">
      <alignment horizontal="left" vertical="center"/>
    </xf>
    <xf numFmtId="0" fontId="16" fillId="0" borderId="39" xfId="0" applyFont="1" applyBorder="1" applyAlignment="1">
      <alignment horizontal="left" vertical="center"/>
    </xf>
    <xf numFmtId="0" fontId="35" fillId="0" borderId="0" xfId="0" quotePrefix="1"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2" fillId="0" borderId="8" xfId="0" applyFont="1" applyBorder="1" applyAlignment="1" applyProtection="1">
      <alignment vertical="center"/>
    </xf>
    <xf numFmtId="0" fontId="16" fillId="0" borderId="8" xfId="0" applyFont="1" applyBorder="1" applyAlignment="1">
      <alignment vertical="center"/>
    </xf>
    <xf numFmtId="9" fontId="5" fillId="0" borderId="3" xfId="0" applyNumberFormat="1" applyFont="1" applyFill="1" applyBorder="1" applyAlignment="1" applyProtection="1">
      <alignment vertical="center" wrapText="1"/>
    </xf>
    <xf numFmtId="0" fontId="16" fillId="0" borderId="3" xfId="0" applyFont="1" applyBorder="1" applyAlignment="1">
      <alignment vertical="center" wrapText="1"/>
    </xf>
    <xf numFmtId="49" fontId="53" fillId="0" borderId="0" xfId="14" applyNumberFormat="1" applyFont="1" applyFill="1" applyBorder="1" applyAlignment="1" applyProtection="1">
      <alignment vertical="center"/>
      <protection hidden="1"/>
    </xf>
    <xf numFmtId="0" fontId="38" fillId="0" borderId="0" xfId="0" applyFont="1" applyBorder="1" applyAlignment="1">
      <alignment vertical="center"/>
    </xf>
    <xf numFmtId="1" fontId="38" fillId="0" borderId="0" xfId="0" applyNumberFormat="1" applyFont="1" applyBorder="1" applyAlignment="1" applyProtection="1">
      <alignment horizontal="left" vertical="center"/>
    </xf>
    <xf numFmtId="0" fontId="20" fillId="0" borderId="10" xfId="0" applyFont="1" applyBorder="1" applyAlignment="1" applyProtection="1">
      <alignment vertical="center" wrapText="1"/>
    </xf>
    <xf numFmtId="0" fontId="16" fillId="0" borderId="2" xfId="0" applyFont="1" applyBorder="1" applyAlignment="1">
      <alignment vertical="center" wrapText="1"/>
    </xf>
    <xf numFmtId="0" fontId="38" fillId="0" borderId="0" xfId="0" applyFont="1" applyBorder="1" applyAlignment="1" applyProtection="1">
      <alignment horizontal="left" vertical="center"/>
    </xf>
    <xf numFmtId="49" fontId="38" fillId="0" borderId="0" xfId="0" applyNumberFormat="1" applyFont="1" applyBorder="1" applyAlignment="1" applyProtection="1">
      <alignment vertical="center"/>
    </xf>
    <xf numFmtId="0" fontId="38" fillId="0" borderId="0" xfId="0" applyFont="1" applyBorder="1" applyAlignment="1" applyProtection="1">
      <alignment vertical="center"/>
    </xf>
    <xf numFmtId="183" fontId="38" fillId="0" borderId="0" xfId="0" applyNumberFormat="1" applyFont="1" applyBorder="1" applyAlignment="1" applyProtection="1">
      <alignment horizontal="left" vertical="center"/>
    </xf>
    <xf numFmtId="0" fontId="6" fillId="8" borderId="138" xfId="0" applyFont="1" applyFill="1" applyBorder="1" applyAlignment="1" applyProtection="1">
      <alignment horizontal="center" vertical="center" wrapText="1"/>
      <protection locked="0"/>
    </xf>
    <xf numFmtId="49" fontId="39" fillId="0" borderId="8" xfId="14" applyNumberFormat="1" applyFont="1" applyFill="1" applyBorder="1" applyAlignment="1" applyProtection="1">
      <alignment horizontal="left" vertical="center" wrapText="1"/>
      <protection hidden="1"/>
    </xf>
    <xf numFmtId="0" fontId="16" fillId="0" borderId="8" xfId="0" applyFont="1" applyBorder="1" applyAlignment="1">
      <alignment horizontal="left" vertical="center" wrapText="1"/>
    </xf>
    <xf numFmtId="0" fontId="20" fillId="0" borderId="3" xfId="0" applyFont="1" applyBorder="1" applyAlignment="1" applyProtection="1">
      <alignment vertical="center"/>
    </xf>
    <xf numFmtId="0" fontId="18" fillId="0" borderId="0" xfId="0" applyFont="1" applyBorder="1" applyAlignment="1">
      <alignment vertical="center"/>
    </xf>
    <xf numFmtId="0" fontId="6" fillId="8" borderId="137" xfId="0" applyFont="1" applyFill="1" applyBorder="1" applyAlignment="1" applyProtection="1">
      <alignment horizontal="center" vertical="center" wrapText="1"/>
      <protection locked="0"/>
    </xf>
    <xf numFmtId="0" fontId="0" fillId="8" borderId="138" xfId="0" applyFill="1" applyBorder="1" applyAlignment="1" applyProtection="1">
      <alignment horizontal="center" vertical="center" wrapText="1"/>
      <protection locked="0"/>
    </xf>
    <xf numFmtId="0" fontId="20" fillId="0" borderId="121" xfId="0" applyFont="1" applyFill="1" applyBorder="1" applyAlignment="1" applyProtection="1">
      <alignment horizontal="right" vertical="center"/>
    </xf>
    <xf numFmtId="0" fontId="16" fillId="0" borderId="14" xfId="0" applyFont="1" applyBorder="1" applyAlignment="1">
      <alignment vertical="center"/>
    </xf>
    <xf numFmtId="0" fontId="20" fillId="0" borderId="0" xfId="0" applyFont="1" applyFill="1" applyBorder="1" applyAlignment="1" applyProtection="1">
      <alignment vertical="center"/>
    </xf>
    <xf numFmtId="0" fontId="19" fillId="0" borderId="0" xfId="0" applyFont="1" applyBorder="1" applyAlignment="1" applyProtection="1">
      <alignment horizontal="justify" vertical="top" wrapText="1"/>
    </xf>
    <xf numFmtId="0" fontId="0" fillId="0" borderId="0" xfId="0" applyBorder="1" applyAlignment="1" applyProtection="1"/>
    <xf numFmtId="3" fontId="7" fillId="0" borderId="0" xfId="15" applyNumberFormat="1" applyFont="1" applyBorder="1" applyAlignment="1" applyProtection="1">
      <alignment vertical="center" wrapText="1"/>
      <protection locked="0"/>
    </xf>
    <xf numFmtId="0" fontId="12" fillId="0" borderId="0" xfId="0" applyFont="1" applyBorder="1" applyAlignment="1">
      <alignment vertical="center" wrapText="1"/>
    </xf>
    <xf numFmtId="3" fontId="7" fillId="0" borderId="12" xfId="15" applyNumberFormat="1" applyFont="1" applyBorder="1" applyAlignment="1" applyProtection="1">
      <alignment vertical="center" wrapText="1"/>
    </xf>
    <xf numFmtId="0" fontId="12" fillId="0" borderId="12" xfId="0" applyFont="1" applyBorder="1" applyAlignment="1" applyProtection="1">
      <alignment vertical="center" wrapText="1"/>
    </xf>
    <xf numFmtId="0" fontId="19" fillId="0" borderId="104" xfId="0" applyFont="1" applyBorder="1" applyAlignment="1" applyProtection="1">
      <alignment horizontal="justify" vertical="top" wrapText="1"/>
    </xf>
    <xf numFmtId="0" fontId="0" fillId="0" borderId="19" xfId="0" applyBorder="1" applyAlignment="1" applyProtection="1"/>
    <xf numFmtId="0" fontId="19" fillId="0" borderId="105" xfId="0" applyFont="1" applyBorder="1" applyAlignment="1" applyProtection="1">
      <alignment horizontal="justify" vertical="top" wrapText="1"/>
    </xf>
    <xf numFmtId="0" fontId="0" fillId="0" borderId="106" xfId="0" applyBorder="1" applyAlignment="1" applyProtection="1"/>
    <xf numFmtId="0" fontId="19" fillId="0" borderId="139" xfId="0" applyFont="1" applyBorder="1" applyAlignment="1" applyProtection="1">
      <alignment horizontal="justify" vertical="top" wrapText="1"/>
    </xf>
    <xf numFmtId="0" fontId="0" fillId="0" borderId="97" xfId="0" applyBorder="1" applyAlignment="1"/>
    <xf numFmtId="0" fontId="8" fillId="0" borderId="0" xfId="0" applyFont="1" applyBorder="1" applyAlignment="1" applyProtection="1">
      <alignment horizontal="right" vertical="center"/>
    </xf>
    <xf numFmtId="0" fontId="21" fillId="0" borderId="0" xfId="0" applyFont="1" applyAlignment="1" applyProtection="1">
      <alignment horizontal="right" vertical="center"/>
    </xf>
    <xf numFmtId="0" fontId="5" fillId="0" borderId="66" xfId="0" applyFont="1" applyBorder="1" applyAlignment="1" applyProtection="1">
      <alignment horizontal="right" vertical="center"/>
    </xf>
    <xf numFmtId="0" fontId="8" fillId="0" borderId="159" xfId="0" applyFont="1" applyBorder="1" applyAlignment="1">
      <alignment horizontal="center"/>
    </xf>
    <xf numFmtId="0" fontId="8" fillId="0" borderId="72" xfId="0" applyFont="1" applyBorder="1" applyAlignment="1">
      <alignment horizontal="center"/>
    </xf>
    <xf numFmtId="0" fontId="8" fillId="0" borderId="52" xfId="0" applyFont="1" applyBorder="1" applyAlignment="1">
      <alignment horizontal="center"/>
    </xf>
    <xf numFmtId="0" fontId="0" fillId="0" borderId="72" xfId="0" applyBorder="1" applyAlignment="1"/>
    <xf numFmtId="175" fontId="8" fillId="0" borderId="110" xfId="0" applyNumberFormat="1" applyFont="1" applyBorder="1" applyAlignment="1">
      <alignment horizontal="center"/>
    </xf>
    <xf numFmtId="0" fontId="8" fillId="0" borderId="175" xfId="0" applyFont="1" applyBorder="1" applyAlignment="1">
      <alignment horizontal="center"/>
    </xf>
    <xf numFmtId="0" fontId="8" fillId="0" borderId="103" xfId="0" applyFont="1" applyBorder="1" applyAlignment="1">
      <alignment horizontal="center"/>
    </xf>
    <xf numFmtId="0" fontId="5" fillId="0" borderId="175" xfId="0" applyFont="1" applyBorder="1" applyAlignment="1">
      <alignment horizontal="center"/>
    </xf>
    <xf numFmtId="0" fontId="5" fillId="0" borderId="103" xfId="0" applyFont="1" applyBorder="1" applyAlignment="1">
      <alignment horizontal="center"/>
    </xf>
    <xf numFmtId="0" fontId="5" fillId="0" borderId="0" xfId="0" applyFont="1" applyAlignment="1">
      <alignment horizontal="justify" vertical="center" wrapText="1"/>
    </xf>
    <xf numFmtId="0" fontId="85" fillId="0" borderId="0" xfId="0" applyFont="1" applyAlignment="1">
      <alignment wrapText="1"/>
    </xf>
    <xf numFmtId="0" fontId="8" fillId="0" borderId="0" xfId="0" applyFont="1" applyAlignment="1">
      <alignment horizontal="right"/>
    </xf>
    <xf numFmtId="0" fontId="81" fillId="0" borderId="0" xfId="0" applyFont="1" applyAlignment="1">
      <alignment horizontal="right"/>
    </xf>
    <xf numFmtId="186" fontId="5" fillId="0" borderId="0" xfId="0" applyNumberFormat="1" applyFont="1" applyAlignment="1">
      <alignment horizontal="center"/>
    </xf>
    <xf numFmtId="186" fontId="82" fillId="0" borderId="0" xfId="0" applyNumberFormat="1" applyFont="1" applyAlignment="1">
      <alignment horizontal="center"/>
    </xf>
    <xf numFmtId="0" fontId="5" fillId="0" borderId="17" xfId="0" applyFont="1" applyBorder="1" applyAlignment="1">
      <alignment horizontal="center"/>
    </xf>
    <xf numFmtId="0" fontId="5" fillId="0" borderId="109" xfId="0" applyFont="1" applyBorder="1" applyAlignment="1">
      <alignment horizontal="center"/>
    </xf>
    <xf numFmtId="0" fontId="5" fillId="0" borderId="55" xfId="0" applyFont="1" applyBorder="1" applyAlignment="1">
      <alignment horizontal="center"/>
    </xf>
    <xf numFmtId="0" fontId="0" fillId="0" borderId="73" xfId="0" applyBorder="1" applyAlignment="1"/>
    <xf numFmtId="0" fontId="5" fillId="0" borderId="73" xfId="0" applyFont="1" applyBorder="1" applyAlignment="1">
      <alignment horizontal="center"/>
    </xf>
    <xf numFmtId="0" fontId="5" fillId="0" borderId="148" xfId="0" applyFont="1" applyBorder="1" applyAlignment="1">
      <alignment horizontal="center"/>
    </xf>
    <xf numFmtId="0" fontId="5" fillId="0" borderId="150" xfId="0" quotePrefix="1" applyFont="1" applyBorder="1" applyAlignment="1">
      <alignment horizont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56" xfId="0" applyFont="1" applyBorder="1" applyAlignment="1">
      <alignment horizontal="right" vertical="center"/>
    </xf>
    <xf numFmtId="0" fontId="23" fillId="5" borderId="54" xfId="0" applyFont="1" applyFill="1" applyBorder="1" applyAlignment="1" applyProtection="1">
      <alignment vertical="center"/>
      <protection locked="0"/>
    </xf>
    <xf numFmtId="0" fontId="23" fillId="5" borderId="61" xfId="0" applyFont="1" applyFill="1" applyBorder="1" applyAlignment="1" applyProtection="1">
      <alignment vertical="center"/>
      <protection locked="0"/>
    </xf>
    <xf numFmtId="0" fontId="23" fillId="5" borderId="69" xfId="0" applyFont="1" applyFill="1" applyBorder="1" applyAlignment="1" applyProtection="1">
      <alignment vertical="center"/>
      <protection locked="0"/>
    </xf>
    <xf numFmtId="0" fontId="23" fillId="5" borderId="140" xfId="0" applyFont="1" applyFill="1" applyBorder="1" applyAlignment="1" applyProtection="1">
      <alignment vertical="center"/>
      <protection locked="0"/>
    </xf>
    <xf numFmtId="0" fontId="8" fillId="0" borderId="51" xfId="0" applyFont="1" applyBorder="1" applyAlignment="1">
      <alignment horizontal="right" vertical="center"/>
    </xf>
    <xf numFmtId="0" fontId="8" fillId="0" borderId="26" xfId="0" applyFont="1" applyBorder="1" applyAlignment="1">
      <alignment horizontal="right" vertical="center"/>
    </xf>
    <xf numFmtId="0" fontId="8" fillId="0" borderId="67" xfId="0" applyFont="1" applyBorder="1" applyAlignment="1">
      <alignment horizontal="right" vertical="center"/>
    </xf>
    <xf numFmtId="0" fontId="20" fillId="0" borderId="10" xfId="0" applyFont="1" applyBorder="1" applyAlignment="1">
      <alignment horizontal="right" vertical="center"/>
    </xf>
    <xf numFmtId="0" fontId="20" fillId="0" borderId="2" xfId="0" applyFont="1" applyBorder="1" applyAlignment="1">
      <alignment horizontal="right" vertical="center"/>
    </xf>
    <xf numFmtId="0" fontId="20" fillId="0" borderId="14" xfId="0" applyFont="1" applyBorder="1" applyAlignment="1">
      <alignment horizontal="right" vertical="center"/>
    </xf>
    <xf numFmtId="0" fontId="16" fillId="0" borderId="52" xfId="0" applyFont="1" applyBorder="1" applyAlignment="1">
      <alignment vertical="center"/>
    </xf>
    <xf numFmtId="0" fontId="16" fillId="0" borderId="72" xfId="0" applyFont="1" applyBorder="1" applyAlignment="1">
      <alignment vertical="center"/>
    </xf>
    <xf numFmtId="0" fontId="23" fillId="5" borderId="65" xfId="0" applyFont="1" applyFill="1" applyBorder="1" applyAlignment="1" applyProtection="1">
      <alignment vertical="center"/>
      <protection locked="0"/>
    </xf>
    <xf numFmtId="0" fontId="23" fillId="5" borderId="143" xfId="0" applyFont="1" applyFill="1" applyBorder="1" applyAlignment="1" applyProtection="1">
      <alignment vertical="center"/>
      <protection locked="0"/>
    </xf>
    <xf numFmtId="0" fontId="23" fillId="5" borderId="144" xfId="0" applyFont="1" applyFill="1" applyBorder="1" applyAlignment="1" applyProtection="1">
      <alignment vertical="center"/>
      <protection locked="0"/>
    </xf>
    <xf numFmtId="0" fontId="23" fillId="5" borderId="49" xfId="0" applyFont="1" applyFill="1" applyBorder="1" applyAlignment="1" applyProtection="1">
      <alignment vertical="center"/>
      <protection locked="0"/>
    </xf>
    <xf numFmtId="0" fontId="23" fillId="5" borderId="141" xfId="0" applyFont="1" applyFill="1" applyBorder="1" applyAlignment="1" applyProtection="1">
      <alignment vertical="center"/>
      <protection locked="0"/>
    </xf>
    <xf numFmtId="0" fontId="23" fillId="5" borderId="142" xfId="0" applyFont="1" applyFill="1" applyBorder="1" applyAlignment="1" applyProtection="1">
      <alignment vertical="center"/>
      <protection locked="0"/>
    </xf>
    <xf numFmtId="0" fontId="16" fillId="0" borderId="62" xfId="0" applyFont="1" applyBorder="1" applyAlignment="1">
      <alignment vertical="center"/>
    </xf>
    <xf numFmtId="0" fontId="16" fillId="0" borderId="29" xfId="0" applyFont="1" applyBorder="1" applyAlignment="1">
      <alignment vertical="center"/>
    </xf>
    <xf numFmtId="0" fontId="23" fillId="5" borderId="145" xfId="0" applyFont="1" applyFill="1" applyBorder="1" applyAlignment="1" applyProtection="1">
      <alignment vertical="center"/>
      <protection locked="0"/>
    </xf>
    <xf numFmtId="0" fontId="23" fillId="5" borderId="146" xfId="0" applyFont="1" applyFill="1" applyBorder="1" applyAlignment="1" applyProtection="1">
      <alignment vertical="center"/>
      <protection locked="0"/>
    </xf>
    <xf numFmtId="0" fontId="18" fillId="0" borderId="3" xfId="0" applyFont="1" applyBorder="1" applyAlignment="1">
      <alignment horizontal="right" vertical="center"/>
    </xf>
    <xf numFmtId="0" fontId="18" fillId="0" borderId="0" xfId="0" applyFont="1" applyBorder="1" applyAlignment="1">
      <alignment horizontal="right" vertical="center"/>
    </xf>
    <xf numFmtId="0" fontId="20" fillId="0" borderId="0" xfId="0" applyFont="1" applyBorder="1" applyAlignment="1">
      <alignment horizontal="right" vertical="center"/>
    </xf>
    <xf numFmtId="14" fontId="19" fillId="5" borderId="52" xfId="0" applyNumberFormat="1" applyFont="1" applyFill="1" applyBorder="1" applyAlignment="1" applyProtection="1">
      <alignment vertical="center"/>
      <protection locked="0"/>
    </xf>
    <xf numFmtId="14" fontId="19" fillId="5" borderId="29" xfId="0" applyNumberFormat="1" applyFont="1" applyFill="1" applyBorder="1" applyAlignment="1" applyProtection="1">
      <alignment vertical="center"/>
      <protection locked="0"/>
    </xf>
    <xf numFmtId="14" fontId="19" fillId="5" borderId="28" xfId="0" applyNumberFormat="1" applyFont="1" applyFill="1" applyBorder="1" applyAlignment="1" applyProtection="1">
      <alignment vertical="center"/>
      <protection locked="0"/>
    </xf>
    <xf numFmtId="0" fontId="26" fillId="0" borderId="7" xfId="0" applyFont="1" applyBorder="1" applyAlignment="1">
      <alignment horizontal="left" vertical="center" wrapText="1"/>
    </xf>
    <xf numFmtId="0" fontId="11" fillId="0" borderId="8" xfId="0" applyFont="1" applyBorder="1" applyAlignment="1">
      <alignment horizontal="left" vertical="center" wrapText="1"/>
    </xf>
    <xf numFmtId="0" fontId="16" fillId="0" borderId="52" xfId="0" applyFont="1" applyBorder="1" applyAlignment="1">
      <alignment vertical="center" wrapText="1"/>
    </xf>
    <xf numFmtId="0" fontId="16" fillId="0" borderId="29" xfId="0" applyFont="1" applyBorder="1" applyAlignment="1">
      <alignment vertical="center" wrapText="1"/>
    </xf>
    <xf numFmtId="0" fontId="16" fillId="0" borderId="72" xfId="0" applyFont="1" applyBorder="1" applyAlignment="1">
      <alignment vertical="center" wrapText="1"/>
    </xf>
    <xf numFmtId="0" fontId="8" fillId="0" borderId="52" xfId="0" applyFont="1" applyBorder="1" applyAlignment="1">
      <alignment horizontal="center" vertical="center"/>
    </xf>
    <xf numFmtId="0" fontId="8" fillId="0" borderId="29" xfId="0" applyFont="1" applyBorder="1" applyAlignment="1">
      <alignment horizontal="center" vertical="center"/>
    </xf>
    <xf numFmtId="0" fontId="8" fillId="0" borderId="72" xfId="0" applyFont="1" applyBorder="1" applyAlignment="1">
      <alignment horizontal="center" vertical="center"/>
    </xf>
    <xf numFmtId="0" fontId="8" fillId="0" borderId="43"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Fill="1" applyBorder="1" applyAlignment="1">
      <alignment horizontal="left"/>
    </xf>
    <xf numFmtId="0" fontId="5" fillId="0" borderId="66" xfId="0" applyFont="1" applyFill="1" applyBorder="1" applyAlignment="1">
      <alignment horizontal="left"/>
    </xf>
    <xf numFmtId="0" fontId="8" fillId="0" borderId="0" xfId="0" applyFont="1" applyBorder="1" applyAlignment="1">
      <alignment horizontal="center"/>
    </xf>
    <xf numFmtId="0" fontId="5" fillId="0" borderId="0" xfId="0" applyFont="1" applyBorder="1" applyAlignment="1"/>
    <xf numFmtId="0" fontId="8" fillId="0" borderId="55" xfId="0" applyFont="1" applyBorder="1" applyAlignment="1"/>
    <xf numFmtId="0" fontId="16" fillId="0" borderId="11" xfId="0" applyFont="1" applyBorder="1" applyAlignment="1"/>
    <xf numFmtId="0" fontId="8" fillId="0" borderId="0" xfId="0" applyFont="1" applyFill="1" applyBorder="1" applyAlignment="1">
      <alignment horizontal="center"/>
    </xf>
    <xf numFmtId="49" fontId="5"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7" xfId="0" applyBorder="1" applyAlignment="1">
      <alignment horizontal="left" vertical="top" wrapText="1"/>
    </xf>
    <xf numFmtId="0" fontId="0" fillId="0" borderId="109" xfId="0" applyBorder="1" applyAlignment="1">
      <alignment horizontal="left" vertical="top" wrapText="1"/>
    </xf>
    <xf numFmtId="49" fontId="5" fillId="0" borderId="138" xfId="0" applyNumberFormat="1" applyFont="1" applyBorder="1" applyAlignment="1"/>
    <xf numFmtId="0" fontId="0" fillId="0" borderId="138" xfId="0" applyBorder="1" applyAlignment="1"/>
    <xf numFmtId="0" fontId="0" fillId="0" borderId="180" xfId="0" applyBorder="1" applyAlignment="1"/>
    <xf numFmtId="49" fontId="5" fillId="0" borderId="0" xfId="0" applyNumberFormat="1" applyFont="1" applyAlignment="1"/>
    <xf numFmtId="0" fontId="0" fillId="0" borderId="0" xfId="0" applyAlignment="1"/>
    <xf numFmtId="0" fontId="8" fillId="0" borderId="3" xfId="0" applyFont="1" applyBorder="1" applyAlignment="1">
      <alignment horizontal="center" textRotation="180"/>
    </xf>
    <xf numFmtId="0" fontId="88" fillId="0" borderId="3" xfId="0" applyFont="1" applyBorder="1" applyAlignment="1">
      <alignment horizontal="center" textRotation="180"/>
    </xf>
    <xf numFmtId="0" fontId="88" fillId="0" borderId="71" xfId="0" applyFont="1" applyBorder="1" applyAlignment="1">
      <alignment horizontal="center" textRotation="180"/>
    </xf>
  </cellXfs>
  <cellStyles count="21">
    <cellStyle name="Comma" xfId="1" builtinId="3"/>
    <cellStyle name="Currency" xfId="2" builtinId="4"/>
    <cellStyle name="Date" xfId="3"/>
    <cellStyle name="F2" xfId="4"/>
    <cellStyle name="F3" xfId="5"/>
    <cellStyle name="F4" xfId="6"/>
    <cellStyle name="F5" xfId="7"/>
    <cellStyle name="F6" xfId="8"/>
    <cellStyle name="F7" xfId="9"/>
    <cellStyle name="F8" xfId="10"/>
    <cellStyle name="Fixed" xfId="11"/>
    <cellStyle name="Heading1" xfId="12"/>
    <cellStyle name="Heading2" xfId="13"/>
    <cellStyle name="Normal" xfId="0" builtinId="0"/>
    <cellStyle name="Normal_Book2" xfId="14"/>
    <cellStyle name="Normal_EstEng0408" xfId="15"/>
    <cellStyle name="Normal_Main Input" xfId="16"/>
    <cellStyle name="Normal_Scales" xfId="17"/>
    <cellStyle name="Normal_Typing, Duplicating, &amp; Printing" xfId="18"/>
    <cellStyle name="Percent" xfId="19" builtinId="5"/>
    <cellStyle name="Total" xfId="2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3095" name="AutoShape 23"/>
        <xdr:cNvSpPr>
          <a:spLocks/>
        </xdr:cNvSpPr>
      </xdr:nvSpPr>
      <xdr:spPr bwMode="auto">
        <a:xfrm>
          <a:off x="0" y="124491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647700</xdr:rowOff>
    </xdr:from>
    <xdr:to>
      <xdr:col>0</xdr:col>
      <xdr:colOff>0</xdr:colOff>
      <xdr:row>45</xdr:row>
      <xdr:rowOff>0</xdr:rowOff>
    </xdr:to>
    <xdr:sp macro="" textlink="">
      <xdr:nvSpPr>
        <xdr:cNvPr id="3099" name="AutoShape 27"/>
        <xdr:cNvSpPr>
          <a:spLocks/>
        </xdr:cNvSpPr>
      </xdr:nvSpPr>
      <xdr:spPr bwMode="auto">
        <a:xfrm>
          <a:off x="0" y="13201650"/>
          <a:ext cx="0" cy="23907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3102" name="AutoShape 30"/>
        <xdr:cNvSpPr>
          <a:spLocks/>
        </xdr:cNvSpPr>
      </xdr:nvSpPr>
      <xdr:spPr bwMode="auto">
        <a:xfrm>
          <a:off x="0" y="15592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28575</xdr:rowOff>
    </xdr:from>
    <xdr:to>
      <xdr:col>0</xdr:col>
      <xdr:colOff>0</xdr:colOff>
      <xdr:row>34</xdr:row>
      <xdr:rowOff>0</xdr:rowOff>
    </xdr:to>
    <xdr:sp macro="" textlink="">
      <xdr:nvSpPr>
        <xdr:cNvPr id="3104" name="AutoShape 32"/>
        <xdr:cNvSpPr>
          <a:spLocks/>
        </xdr:cNvSpPr>
      </xdr:nvSpPr>
      <xdr:spPr bwMode="auto">
        <a:xfrm>
          <a:off x="0" y="772477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105" name="AutoShape 33"/>
        <xdr:cNvSpPr>
          <a:spLocks/>
        </xdr:cNvSpPr>
      </xdr:nvSpPr>
      <xdr:spPr bwMode="auto">
        <a:xfrm>
          <a:off x="0" y="124491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0</xdr:rowOff>
    </xdr:from>
    <xdr:to>
      <xdr:col>0</xdr:col>
      <xdr:colOff>0</xdr:colOff>
      <xdr:row>45</xdr:row>
      <xdr:rowOff>0</xdr:rowOff>
    </xdr:to>
    <xdr:sp macro="" textlink="">
      <xdr:nvSpPr>
        <xdr:cNvPr id="3108" name="AutoShape 36"/>
        <xdr:cNvSpPr>
          <a:spLocks/>
        </xdr:cNvSpPr>
      </xdr:nvSpPr>
      <xdr:spPr bwMode="auto">
        <a:xfrm>
          <a:off x="0" y="15592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190501</xdr:colOff>
      <xdr:row>1</xdr:row>
      <xdr:rowOff>117475</xdr:rowOff>
    </xdr:from>
    <xdr:to>
      <xdr:col>3</xdr:col>
      <xdr:colOff>114301</xdr:colOff>
      <xdr:row>2</xdr:row>
      <xdr:rowOff>415704</xdr:rowOff>
    </xdr:to>
    <xdr:pic>
      <xdr:nvPicPr>
        <xdr:cNvPr id="3153" name="Picture 8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727075"/>
          <a:ext cx="2527300" cy="717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030" name="AutoShape 6"/>
        <xdr:cNvSpPr>
          <a:spLocks/>
        </xdr:cNvSpPr>
      </xdr:nvSpPr>
      <xdr:spPr bwMode="auto">
        <a:xfrm>
          <a:off x="9610725" y="7248525"/>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610725" y="61626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2" name="AutoShape 8"/>
        <xdr:cNvSpPr>
          <a:spLocks/>
        </xdr:cNvSpPr>
      </xdr:nvSpPr>
      <xdr:spPr bwMode="auto">
        <a:xfrm>
          <a:off x="9610725" y="113442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54</xdr:row>
      <xdr:rowOff>28575</xdr:rowOff>
    </xdr:from>
    <xdr:to>
      <xdr:col>15</xdr:col>
      <xdr:colOff>190500</xdr:colOff>
      <xdr:row>55</xdr:row>
      <xdr:rowOff>152400</xdr:rowOff>
    </xdr:to>
    <xdr:sp macro="" textlink="">
      <xdr:nvSpPr>
        <xdr:cNvPr id="1033" name="AutoShape 9"/>
        <xdr:cNvSpPr>
          <a:spLocks/>
        </xdr:cNvSpPr>
      </xdr:nvSpPr>
      <xdr:spPr bwMode="auto">
        <a:xfrm>
          <a:off x="9610725" y="119538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037" name="AutoShape 13"/>
        <xdr:cNvSpPr>
          <a:spLocks/>
        </xdr:cNvSpPr>
      </xdr:nvSpPr>
      <xdr:spPr bwMode="auto">
        <a:xfrm>
          <a:off x="9639300" y="9029700"/>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8" name="AutoShape 14"/>
        <xdr:cNvSpPr>
          <a:spLocks/>
        </xdr:cNvSpPr>
      </xdr:nvSpPr>
      <xdr:spPr bwMode="auto">
        <a:xfrm>
          <a:off x="9610725" y="107442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9" name="AutoShape 15"/>
        <xdr:cNvSpPr>
          <a:spLocks/>
        </xdr:cNvSpPr>
      </xdr:nvSpPr>
      <xdr:spPr bwMode="auto">
        <a:xfrm>
          <a:off x="9610725" y="107442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042" name="AutoShape 18"/>
        <xdr:cNvSpPr>
          <a:spLocks/>
        </xdr:cNvSpPr>
      </xdr:nvSpPr>
      <xdr:spPr bwMode="auto">
        <a:xfrm>
          <a:off x="9639300" y="107442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43" name="AutoShape 19"/>
        <xdr:cNvSpPr>
          <a:spLocks/>
        </xdr:cNvSpPr>
      </xdr:nvSpPr>
      <xdr:spPr bwMode="auto">
        <a:xfrm>
          <a:off x="9610725" y="107442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045" name="AutoShape 21"/>
        <xdr:cNvSpPr>
          <a:spLocks/>
        </xdr:cNvSpPr>
      </xdr:nvSpPr>
      <xdr:spPr bwMode="auto">
        <a:xfrm>
          <a:off x="9658350" y="107442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15</xdr:col>
      <xdr:colOff>266700</xdr:colOff>
      <xdr:row>24</xdr:row>
      <xdr:rowOff>152400</xdr:rowOff>
    </xdr:to>
    <xdr:sp macro="" textlink="">
      <xdr:nvSpPr>
        <xdr:cNvPr id="1072" name="AutoShape 48"/>
        <xdr:cNvSpPr>
          <a:spLocks/>
        </xdr:cNvSpPr>
      </xdr:nvSpPr>
      <xdr:spPr bwMode="auto">
        <a:xfrm>
          <a:off x="9639300" y="5534025"/>
          <a:ext cx="238125" cy="400050"/>
        </a:xfrm>
        <a:prstGeom prst="rightBrace">
          <a:avLst>
            <a:gd name="adj1" fmla="val 14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610725" y="66960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086" name="AutoShape 62"/>
        <xdr:cNvSpPr>
          <a:spLocks/>
        </xdr:cNvSpPr>
      </xdr:nvSpPr>
      <xdr:spPr bwMode="auto">
        <a:xfrm>
          <a:off x="9610725" y="8382000"/>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35</xdr:row>
      <xdr:rowOff>28575</xdr:rowOff>
    </xdr:from>
    <xdr:to>
      <xdr:col>15</xdr:col>
      <xdr:colOff>190500</xdr:colOff>
      <xdr:row>36</xdr:row>
      <xdr:rowOff>238125</xdr:rowOff>
    </xdr:to>
    <xdr:sp macro="" textlink="">
      <xdr:nvSpPr>
        <xdr:cNvPr id="1087" name="AutoShape 63"/>
        <xdr:cNvSpPr>
          <a:spLocks/>
        </xdr:cNvSpPr>
      </xdr:nvSpPr>
      <xdr:spPr bwMode="auto">
        <a:xfrm>
          <a:off x="9591675" y="7781925"/>
          <a:ext cx="209550" cy="409575"/>
        </a:xfrm>
        <a:prstGeom prst="rightBrace">
          <a:avLst>
            <a:gd name="adj1" fmla="val 162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088" name="AutoShape 64"/>
        <xdr:cNvSpPr>
          <a:spLocks/>
        </xdr:cNvSpPr>
      </xdr:nvSpPr>
      <xdr:spPr bwMode="auto">
        <a:xfrm>
          <a:off x="9610725" y="9801225"/>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57</xdr:row>
      <xdr:rowOff>28575</xdr:rowOff>
    </xdr:from>
    <xdr:to>
      <xdr:col>15</xdr:col>
      <xdr:colOff>190500</xdr:colOff>
      <xdr:row>58</xdr:row>
      <xdr:rowOff>152400</xdr:rowOff>
    </xdr:to>
    <xdr:sp macro="" textlink="">
      <xdr:nvSpPr>
        <xdr:cNvPr id="1089" name="AutoShape 65"/>
        <xdr:cNvSpPr>
          <a:spLocks/>
        </xdr:cNvSpPr>
      </xdr:nvSpPr>
      <xdr:spPr bwMode="auto">
        <a:xfrm>
          <a:off x="9610725" y="125444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60</xdr:row>
      <xdr:rowOff>28575</xdr:rowOff>
    </xdr:from>
    <xdr:to>
      <xdr:col>15</xdr:col>
      <xdr:colOff>190500</xdr:colOff>
      <xdr:row>62</xdr:row>
      <xdr:rowOff>0</xdr:rowOff>
    </xdr:to>
    <xdr:sp macro="" textlink="">
      <xdr:nvSpPr>
        <xdr:cNvPr id="1090" name="AutoShape 66"/>
        <xdr:cNvSpPr>
          <a:spLocks/>
        </xdr:cNvSpPr>
      </xdr:nvSpPr>
      <xdr:spPr bwMode="auto">
        <a:xfrm>
          <a:off x="9610725" y="13125450"/>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266700</xdr:colOff>
      <xdr:row>2</xdr:row>
      <xdr:rowOff>0</xdr:rowOff>
    </xdr:to>
    <xdr:pic>
      <xdr:nvPicPr>
        <xdr:cNvPr id="1091" name="Picture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717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25" name="Line 5"/>
        <xdr:cNvSpPr>
          <a:spLocks noChangeShapeType="1"/>
        </xdr:cNvSpPr>
      </xdr:nvSpPr>
      <xdr:spPr bwMode="auto">
        <a:xfrm>
          <a:off x="6705600" y="1428750"/>
          <a:ext cx="847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62" zoomScaleNormal="100" zoomScaleSheetLayoutView="100" workbookViewId="0">
      <selection activeCell="B67" sqref="B67"/>
    </sheetView>
  </sheetViews>
  <sheetFormatPr defaultRowHeight="15" x14ac:dyDescent="0.2"/>
  <cols>
    <col min="1" max="1" width="5.44140625" customWidth="1"/>
    <col min="2" max="2" width="70" customWidth="1"/>
  </cols>
  <sheetData>
    <row r="1" spans="1:2" ht="47.25" x14ac:dyDescent="0.2">
      <c r="B1" s="129" t="s">
        <v>175</v>
      </c>
    </row>
    <row r="3" spans="1:2" ht="15.75" x14ac:dyDescent="0.2">
      <c r="A3" s="130"/>
      <c r="B3" s="129" t="s">
        <v>176</v>
      </c>
    </row>
    <row r="4" spans="1:2" x14ac:dyDescent="0.2">
      <c r="A4" s="130"/>
      <c r="B4" s="130"/>
    </row>
    <row r="5" spans="1:2" ht="15.75" x14ac:dyDescent="0.2">
      <c r="A5" s="690" t="s">
        <v>41</v>
      </c>
      <c r="B5" s="684" t="s">
        <v>177</v>
      </c>
    </row>
    <row r="6" spans="1:2" x14ac:dyDescent="0.2">
      <c r="A6" s="130"/>
      <c r="B6" s="131"/>
    </row>
    <row r="7" spans="1:2" ht="38.25" x14ac:dyDescent="0.2">
      <c r="A7" s="132">
        <v>1</v>
      </c>
      <c r="B7" s="133" t="s">
        <v>178</v>
      </c>
    </row>
    <row r="8" spans="1:2" x14ac:dyDescent="0.2">
      <c r="A8" s="132"/>
    </row>
    <row r="9" spans="1:2" ht="63.75" x14ac:dyDescent="0.2">
      <c r="A9" s="132">
        <f>A7+1</f>
        <v>2</v>
      </c>
      <c r="B9" s="134" t="s">
        <v>233</v>
      </c>
    </row>
    <row r="10" spans="1:2" x14ac:dyDescent="0.2">
      <c r="A10" s="132"/>
      <c r="B10" s="134"/>
    </row>
    <row r="11" spans="1:2" ht="25.5" x14ac:dyDescent="0.2">
      <c r="A11" s="132">
        <f>A9+1</f>
        <v>3</v>
      </c>
      <c r="B11" s="133" t="s">
        <v>179</v>
      </c>
    </row>
    <row r="12" spans="1:2" x14ac:dyDescent="0.2">
      <c r="A12" s="132"/>
      <c r="B12" s="134"/>
    </row>
    <row r="13" spans="1:2" ht="35.25" customHeight="1" x14ac:dyDescent="0.2">
      <c r="A13" s="132">
        <f>A11+1</f>
        <v>4</v>
      </c>
      <c r="B13" s="133" t="s">
        <v>180</v>
      </c>
    </row>
    <row r="14" spans="1:2" x14ac:dyDescent="0.2">
      <c r="A14" s="132"/>
      <c r="B14" s="133"/>
    </row>
    <row r="15" spans="1:2" ht="25.5" x14ac:dyDescent="0.2">
      <c r="A15" s="132">
        <f>A13+1</f>
        <v>5</v>
      </c>
      <c r="B15" s="133" t="s">
        <v>181</v>
      </c>
    </row>
    <row r="16" spans="1:2" x14ac:dyDescent="0.2">
      <c r="A16" s="132"/>
      <c r="B16" s="133"/>
    </row>
    <row r="17" spans="1:2" ht="25.5" x14ac:dyDescent="0.2">
      <c r="A17" s="132">
        <f>A15+1</f>
        <v>6</v>
      </c>
      <c r="B17" s="134" t="s">
        <v>182</v>
      </c>
    </row>
    <row r="18" spans="1:2" x14ac:dyDescent="0.2">
      <c r="A18" s="132"/>
      <c r="B18" s="134"/>
    </row>
    <row r="19" spans="1:2" ht="36.75" customHeight="1" x14ac:dyDescent="0.2">
      <c r="A19" s="132">
        <f>A17+1</f>
        <v>7</v>
      </c>
      <c r="B19" s="133" t="s">
        <v>183</v>
      </c>
    </row>
    <row r="20" spans="1:2" x14ac:dyDescent="0.2">
      <c r="A20" s="132"/>
      <c r="B20" s="130"/>
    </row>
    <row r="21" spans="1:2" ht="51" x14ac:dyDescent="0.2">
      <c r="A21" s="132">
        <f>A19+1</f>
        <v>8</v>
      </c>
      <c r="B21" s="133" t="s">
        <v>184</v>
      </c>
    </row>
    <row r="22" spans="1:2" x14ac:dyDescent="0.2">
      <c r="A22" s="132"/>
      <c r="B22" s="133"/>
    </row>
    <row r="23" spans="1:2" ht="38.25" x14ac:dyDescent="0.2">
      <c r="A23" s="132">
        <f>A21+1</f>
        <v>9</v>
      </c>
      <c r="B23" s="133" t="s">
        <v>185</v>
      </c>
    </row>
    <row r="24" spans="1:2" x14ac:dyDescent="0.2">
      <c r="A24" s="132"/>
      <c r="B24" s="133"/>
    </row>
    <row r="25" spans="1:2" ht="25.5" x14ac:dyDescent="0.2">
      <c r="A25" s="132">
        <f>A23+1</f>
        <v>10</v>
      </c>
      <c r="B25" s="135" t="s">
        <v>186</v>
      </c>
    </row>
    <row r="26" spans="1:2" x14ac:dyDescent="0.2">
      <c r="A26" s="132"/>
      <c r="B26" s="135"/>
    </row>
    <row r="27" spans="1:2" ht="38.25" x14ac:dyDescent="0.2">
      <c r="A27" s="132">
        <f>A25+1</f>
        <v>11</v>
      </c>
      <c r="B27" s="135" t="s">
        <v>187</v>
      </c>
    </row>
    <row r="28" spans="1:2" x14ac:dyDescent="0.2">
      <c r="A28" s="132"/>
      <c r="B28" s="135"/>
    </row>
    <row r="29" spans="1:2" ht="25.5" x14ac:dyDescent="0.2">
      <c r="A29" s="132">
        <f>A27+1</f>
        <v>12</v>
      </c>
      <c r="B29" s="133" t="s">
        <v>188</v>
      </c>
    </row>
    <row r="30" spans="1:2" x14ac:dyDescent="0.2">
      <c r="A30" s="132"/>
      <c r="B30" s="133"/>
    </row>
    <row r="31" spans="1:2" ht="25.5" x14ac:dyDescent="0.2">
      <c r="A31" s="132">
        <f>A29+1</f>
        <v>13</v>
      </c>
      <c r="B31" s="136" t="s">
        <v>189</v>
      </c>
    </row>
    <row r="32" spans="1:2" x14ac:dyDescent="0.2">
      <c r="A32" s="132"/>
      <c r="B32" s="136"/>
    </row>
    <row r="33" spans="1:2" ht="25.5" x14ac:dyDescent="0.2">
      <c r="A33" s="132">
        <f>A31+1</f>
        <v>14</v>
      </c>
      <c r="B33" s="136" t="s">
        <v>190</v>
      </c>
    </row>
    <row r="34" spans="1:2" x14ac:dyDescent="0.2">
      <c r="A34" s="132"/>
      <c r="B34" s="130"/>
    </row>
    <row r="35" spans="1:2" ht="25.5" x14ac:dyDescent="0.2">
      <c r="A35" s="132">
        <f>A33+1</f>
        <v>15</v>
      </c>
      <c r="B35" s="135" t="s">
        <v>269</v>
      </c>
    </row>
    <row r="36" spans="1:2" x14ac:dyDescent="0.2">
      <c r="A36" s="132"/>
      <c r="B36" s="130"/>
    </row>
    <row r="37" spans="1:2" x14ac:dyDescent="0.2">
      <c r="A37" s="132">
        <f>A35+1</f>
        <v>16</v>
      </c>
      <c r="B37" s="133" t="s">
        <v>234</v>
      </c>
    </row>
    <row r="38" spans="1:2" x14ac:dyDescent="0.2">
      <c r="A38" s="132"/>
    </row>
    <row r="39" spans="1:2" x14ac:dyDescent="0.2">
      <c r="A39" s="132">
        <v>17</v>
      </c>
      <c r="B39" s="148" t="s">
        <v>216</v>
      </c>
    </row>
    <row r="40" spans="1:2" x14ac:dyDescent="0.2">
      <c r="A40" s="132"/>
      <c r="B40" s="130"/>
    </row>
    <row r="41" spans="1:2" ht="15.75" x14ac:dyDescent="0.2">
      <c r="A41" s="683" t="s">
        <v>43</v>
      </c>
      <c r="B41" s="684" t="s">
        <v>191</v>
      </c>
    </row>
    <row r="42" spans="1:2" x14ac:dyDescent="0.2">
      <c r="A42" s="132"/>
      <c r="B42" s="130"/>
    </row>
    <row r="43" spans="1:2" x14ac:dyDescent="0.2">
      <c r="A43" s="132">
        <v>1</v>
      </c>
      <c r="B43" s="130" t="s">
        <v>192</v>
      </c>
    </row>
    <row r="44" spans="1:2" x14ac:dyDescent="0.2">
      <c r="A44" s="132"/>
      <c r="B44" s="130"/>
    </row>
    <row r="45" spans="1:2" ht="25.5" x14ac:dyDescent="0.2">
      <c r="A45" s="132">
        <f>A43+1</f>
        <v>2</v>
      </c>
      <c r="B45" s="134" t="s">
        <v>193</v>
      </c>
    </row>
    <row r="46" spans="1:2" x14ac:dyDescent="0.2">
      <c r="A46" s="132"/>
    </row>
    <row r="47" spans="1:2" x14ac:dyDescent="0.2">
      <c r="A47" s="132">
        <f>A45+1</f>
        <v>3</v>
      </c>
      <c r="B47" s="130" t="s">
        <v>194</v>
      </c>
    </row>
    <row r="48" spans="1:2" x14ac:dyDescent="0.2">
      <c r="A48" s="132"/>
    </row>
    <row r="49" spans="1:2" ht="25.5" x14ac:dyDescent="0.2">
      <c r="A49" s="132">
        <f>A47+1</f>
        <v>4</v>
      </c>
      <c r="B49" s="130" t="s">
        <v>195</v>
      </c>
    </row>
    <row r="50" spans="1:2" x14ac:dyDescent="0.2">
      <c r="A50" s="132"/>
    </row>
    <row r="51" spans="1:2" ht="25.5" x14ac:dyDescent="0.2">
      <c r="A51" s="132">
        <f>A49+1</f>
        <v>5</v>
      </c>
      <c r="B51" s="130" t="s">
        <v>196</v>
      </c>
    </row>
    <row r="52" spans="1:2" x14ac:dyDescent="0.2">
      <c r="A52" s="132"/>
      <c r="B52" s="130"/>
    </row>
    <row r="53" spans="1:2" ht="51" x14ac:dyDescent="0.2">
      <c r="A53" s="132">
        <f>A51+1</f>
        <v>6</v>
      </c>
      <c r="B53" s="136" t="s">
        <v>197</v>
      </c>
    </row>
    <row r="54" spans="1:2" x14ac:dyDescent="0.2">
      <c r="A54" s="132"/>
      <c r="B54" s="130"/>
    </row>
    <row r="55" spans="1:2" x14ac:dyDescent="0.2">
      <c r="A55" s="132">
        <f>A53+1</f>
        <v>7</v>
      </c>
      <c r="B55" s="130" t="s">
        <v>198</v>
      </c>
    </row>
    <row r="56" spans="1:2" x14ac:dyDescent="0.2">
      <c r="A56" s="132"/>
    </row>
    <row r="57" spans="1:2" ht="51" x14ac:dyDescent="0.2">
      <c r="A57" s="132">
        <f>A55+1</f>
        <v>8</v>
      </c>
      <c r="B57" s="136" t="s">
        <v>199</v>
      </c>
    </row>
    <row r="58" spans="1:2" x14ac:dyDescent="0.2">
      <c r="A58" s="132"/>
      <c r="B58" s="136"/>
    </row>
    <row r="59" spans="1:2" ht="38.25" x14ac:dyDescent="0.2">
      <c r="A59" s="132">
        <f>A57+1</f>
        <v>9</v>
      </c>
      <c r="B59" s="136" t="s">
        <v>200</v>
      </c>
    </row>
    <row r="60" spans="1:2" x14ac:dyDescent="0.2">
      <c r="A60" s="132"/>
      <c r="B60" s="136"/>
    </row>
    <row r="61" spans="1:2" ht="38.25" x14ac:dyDescent="0.2">
      <c r="A61" s="132">
        <f>A59+1</f>
        <v>10</v>
      </c>
      <c r="B61" s="130" t="s">
        <v>201</v>
      </c>
    </row>
    <row r="62" spans="1:2" x14ac:dyDescent="0.2">
      <c r="A62" s="137"/>
    </row>
    <row r="63" spans="1:2" ht="25.5" x14ac:dyDescent="0.2">
      <c r="A63" s="132">
        <f>A61+1</f>
        <v>11</v>
      </c>
      <c r="B63" s="133" t="s">
        <v>202</v>
      </c>
    </row>
    <row r="64" spans="1:2" x14ac:dyDescent="0.2">
      <c r="A64" s="137"/>
      <c r="B64" s="133"/>
    </row>
    <row r="65" spans="1:2" ht="38.25" x14ac:dyDescent="0.2">
      <c r="A65" s="132">
        <f>A63+1</f>
        <v>12</v>
      </c>
      <c r="B65" s="134" t="s">
        <v>203</v>
      </c>
    </row>
    <row r="67" spans="1:2" ht="15.75" x14ac:dyDescent="0.2">
      <c r="A67" s="683" t="s">
        <v>45</v>
      </c>
      <c r="B67" s="684" t="s">
        <v>303</v>
      </c>
    </row>
    <row r="68" spans="1:2" x14ac:dyDescent="0.2">
      <c r="A68" s="685"/>
      <c r="B68" s="686"/>
    </row>
    <row r="69" spans="1:2" ht="45" x14ac:dyDescent="0.2">
      <c r="A69" s="685"/>
      <c r="B69" s="687" t="s">
        <v>304</v>
      </c>
    </row>
    <row r="70" spans="1:2" x14ac:dyDescent="0.2">
      <c r="A70" s="685"/>
      <c r="B70" s="686"/>
    </row>
    <row r="71" spans="1:2" ht="30" x14ac:dyDescent="0.2">
      <c r="A71" s="685" t="s">
        <v>305</v>
      </c>
      <c r="B71" s="686" t="s">
        <v>306</v>
      </c>
    </row>
    <row r="72" spans="1:2" x14ac:dyDescent="0.2">
      <c r="A72" s="685"/>
      <c r="B72" s="686"/>
    </row>
    <row r="73" spans="1:2" x14ac:dyDescent="0.2">
      <c r="A73" s="685" t="s">
        <v>307</v>
      </c>
      <c r="B73" s="686" t="s">
        <v>308</v>
      </c>
    </row>
    <row r="74" spans="1:2" x14ac:dyDescent="0.2">
      <c r="A74" s="685"/>
      <c r="B74" s="686"/>
    </row>
    <row r="75" spans="1:2" ht="30" x14ac:dyDescent="0.2">
      <c r="A75" s="685" t="s">
        <v>309</v>
      </c>
      <c r="B75" s="686" t="s">
        <v>310</v>
      </c>
    </row>
    <row r="76" spans="1:2" x14ac:dyDescent="0.2">
      <c r="A76" s="685"/>
      <c r="B76" s="686"/>
    </row>
    <row r="77" spans="1:2" x14ac:dyDescent="0.2">
      <c r="A77" s="685" t="s">
        <v>311</v>
      </c>
      <c r="B77" s="688" t="s">
        <v>312</v>
      </c>
    </row>
    <row r="78" spans="1:2" x14ac:dyDescent="0.2">
      <c r="A78" s="685"/>
      <c r="B78" s="686"/>
    </row>
    <row r="79" spans="1:2" ht="30" x14ac:dyDescent="0.2">
      <c r="A79" s="685" t="s">
        <v>313</v>
      </c>
      <c r="B79" s="686" t="s">
        <v>314</v>
      </c>
    </row>
    <row r="80" spans="1:2" x14ac:dyDescent="0.2">
      <c r="A80" s="685"/>
      <c r="B80" s="686"/>
    </row>
    <row r="81" spans="1:2" ht="30" x14ac:dyDescent="0.2">
      <c r="A81" s="685" t="s">
        <v>315</v>
      </c>
      <c r="B81" s="688" t="s">
        <v>316</v>
      </c>
    </row>
    <row r="82" spans="1:2" x14ac:dyDescent="0.2">
      <c r="A82" s="685"/>
      <c r="B82" s="686"/>
    </row>
    <row r="83" spans="1:2" ht="30" x14ac:dyDescent="0.2">
      <c r="A83" s="685" t="s">
        <v>317</v>
      </c>
      <c r="B83" s="686" t="s">
        <v>318</v>
      </c>
    </row>
    <row r="84" spans="1:2" x14ac:dyDescent="0.2">
      <c r="A84" s="685"/>
      <c r="B84" s="686"/>
    </row>
    <row r="85" spans="1:2" x14ac:dyDescent="0.2">
      <c r="A85" s="685"/>
      <c r="B85" s="686"/>
    </row>
    <row r="86" spans="1:2" x14ac:dyDescent="0.2">
      <c r="A86" s="685">
        <f>A65+1</f>
        <v>13</v>
      </c>
      <c r="B86" s="686" t="s">
        <v>27</v>
      </c>
    </row>
    <row r="87" spans="1:2" ht="25.5" x14ac:dyDescent="0.2">
      <c r="A87" s="685"/>
      <c r="B87" s="689" t="s">
        <v>319</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69" type="noConversion"/>
  <pageMargins left="0.75" right="0.75" top="1" bottom="1" header="0.5" footer="0.5"/>
  <pageSetup paperSize="9" scale="69" orientation="portrait" r:id="rId2"/>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5"/>
  <sheetViews>
    <sheetView zoomScale="75" zoomScaleNormal="75" zoomScaleSheetLayoutView="75" workbookViewId="0">
      <selection activeCell="D6" sqref="D6"/>
    </sheetView>
  </sheetViews>
  <sheetFormatPr defaultRowHeight="15" x14ac:dyDescent="0.2"/>
  <cols>
    <col min="1" max="1" width="18.33203125" customWidth="1"/>
    <col min="2" max="2" width="3.88671875" customWidth="1"/>
    <col min="3" max="3" width="8.109375" customWidth="1"/>
    <col min="4" max="4" width="27.77734375" customWidth="1"/>
    <col min="5" max="5" width="19.77734375" customWidth="1"/>
    <col min="6" max="6" width="20.5546875" customWidth="1"/>
    <col min="7" max="7" width="18.6640625" customWidth="1"/>
    <col min="8" max="8" width="20.77734375" customWidth="1"/>
    <col min="9" max="9" width="5.44140625" customWidth="1"/>
    <col min="10" max="10" width="8.6640625" customWidth="1"/>
  </cols>
  <sheetData>
    <row r="1" spans="1:10" ht="48" customHeight="1" thickTop="1" thickBot="1" x14ac:dyDescent="0.25">
      <c r="A1" s="1092" t="s">
        <v>219</v>
      </c>
      <c r="B1" s="1093"/>
      <c r="C1" s="1093"/>
      <c r="D1" s="1093"/>
      <c r="E1" s="1093"/>
      <c r="F1" s="1093"/>
      <c r="G1" s="1093"/>
      <c r="H1" s="1093"/>
    </row>
    <row r="2" spans="1:10" ht="33" customHeight="1" thickTop="1" x14ac:dyDescent="0.2">
      <c r="A2" s="1099"/>
      <c r="B2" s="1100"/>
      <c r="C2" s="1100"/>
      <c r="D2" s="1101"/>
      <c r="E2" s="1096" t="s">
        <v>170</v>
      </c>
      <c r="F2" s="1096"/>
      <c r="G2" s="1096"/>
      <c r="H2" s="1039"/>
    </row>
    <row r="3" spans="1:10" ht="34.5" customHeight="1" thickBot="1" x14ac:dyDescent="0.25">
      <c r="A3" s="204"/>
      <c r="B3" s="142"/>
      <c r="C3" s="142"/>
      <c r="D3" s="143"/>
      <c r="E3" s="1097" t="str">
        <f>CONCATENATE(D7,": ",D16," FEES")</f>
        <v>BUILDING PROJECT: 2005 FEES</v>
      </c>
      <c r="F3" s="1098"/>
      <c r="G3" s="1098"/>
      <c r="H3" s="635" t="s">
        <v>320</v>
      </c>
    </row>
    <row r="4" spans="1:10" ht="18" customHeight="1" thickTop="1" x14ac:dyDescent="0.2">
      <c r="A4" s="185"/>
      <c r="B4" s="141"/>
      <c r="C4" s="664" t="s">
        <v>205</v>
      </c>
      <c r="D4" s="153"/>
      <c r="E4" s="632" t="s">
        <v>210</v>
      </c>
      <c r="F4" s="1094"/>
      <c r="G4" s="1095"/>
      <c r="H4" s="154"/>
      <c r="I4" s="6"/>
      <c r="J4" s="6"/>
    </row>
    <row r="5" spans="1:10" ht="18" customHeight="1" x14ac:dyDescent="0.2">
      <c r="A5" s="665" t="s">
        <v>151</v>
      </c>
      <c r="B5" s="139"/>
      <c r="C5" s="208" t="str">
        <f>IF(D5="","ERROR -&gt;","")</f>
        <v>ERROR -&gt;</v>
      </c>
      <c r="D5" s="173"/>
      <c r="E5" s="633" t="s">
        <v>211</v>
      </c>
      <c r="F5" s="209"/>
      <c r="G5" s="210"/>
      <c r="H5" s="155"/>
      <c r="I5" s="6"/>
      <c r="J5" s="6"/>
    </row>
    <row r="6" spans="1:10" ht="18" customHeight="1" x14ac:dyDescent="0.2">
      <c r="A6" s="665"/>
      <c r="B6" s="665" t="s">
        <v>206</v>
      </c>
      <c r="C6" s="198"/>
      <c r="D6" s="146"/>
      <c r="E6" s="634" t="s">
        <v>235</v>
      </c>
      <c r="F6" s="209"/>
      <c r="G6" s="57"/>
      <c r="H6" s="156"/>
      <c r="I6" s="6"/>
      <c r="J6" s="6"/>
    </row>
    <row r="7" spans="1:10" ht="18" customHeight="1" x14ac:dyDescent="0.2">
      <c r="A7" s="666"/>
      <c r="B7" s="666" t="s">
        <v>135</v>
      </c>
      <c r="C7" s="667" t="str">
        <f>IF(D7="ENGINEERING PROJECT","E",IF(D7="BUILDING PROJECT","B"))</f>
        <v>B</v>
      </c>
      <c r="D7" s="172" t="s">
        <v>162</v>
      </c>
      <c r="E7" s="554"/>
      <c r="F7" s="555"/>
      <c r="G7" s="154"/>
      <c r="H7" s="155"/>
      <c r="I7" s="6"/>
      <c r="J7" s="6"/>
    </row>
    <row r="8" spans="1:10" ht="18" customHeight="1" x14ac:dyDescent="0.2">
      <c r="A8" s="665"/>
      <c r="B8" s="668"/>
      <c r="C8" s="669" t="s">
        <v>126</v>
      </c>
      <c r="D8" s="1110"/>
      <c r="E8" s="1111"/>
      <c r="F8" s="1111"/>
      <c r="G8" s="1111"/>
      <c r="H8" s="1111"/>
      <c r="I8" s="6"/>
      <c r="J8" s="6"/>
    </row>
    <row r="9" spans="1:10" ht="18" customHeight="1" thickBot="1" x14ac:dyDescent="0.25">
      <c r="A9" s="675"/>
      <c r="B9" s="676"/>
      <c r="C9" s="677"/>
      <c r="D9" s="1040"/>
      <c r="E9" s="1041"/>
      <c r="F9" s="1041"/>
      <c r="G9" s="1041"/>
      <c r="H9" s="1041"/>
      <c r="I9" s="6"/>
      <c r="J9" s="6"/>
    </row>
    <row r="10" spans="1:10" ht="18" customHeight="1" thickTop="1" x14ac:dyDescent="0.2">
      <c r="A10" s="672"/>
      <c r="B10" s="673"/>
      <c r="C10" s="674" t="s">
        <v>127</v>
      </c>
      <c r="D10" s="1042"/>
      <c r="E10" s="1043"/>
      <c r="F10" s="1043"/>
      <c r="G10" s="1044"/>
      <c r="H10" s="157"/>
      <c r="I10" s="6"/>
      <c r="J10" s="6"/>
    </row>
    <row r="11" spans="1:10" ht="18" customHeight="1" x14ac:dyDescent="0.2">
      <c r="A11" s="665"/>
      <c r="B11" s="668"/>
      <c r="C11" s="669" t="s">
        <v>19</v>
      </c>
      <c r="D11" s="1045"/>
      <c r="E11" s="1046"/>
      <c r="F11" s="1046"/>
      <c r="G11" s="1047"/>
      <c r="H11" s="157"/>
      <c r="I11" s="6"/>
      <c r="J11" s="6"/>
    </row>
    <row r="12" spans="1:10" ht="18" customHeight="1" x14ac:dyDescent="0.2">
      <c r="A12" s="670"/>
      <c r="B12" s="668"/>
      <c r="C12" s="671" t="s">
        <v>215</v>
      </c>
      <c r="D12" s="146"/>
      <c r="E12" s="631" t="s">
        <v>220</v>
      </c>
      <c r="F12" s="552"/>
      <c r="G12" s="634" t="s">
        <v>235</v>
      </c>
      <c r="H12" s="630"/>
      <c r="I12" s="6"/>
      <c r="J12" s="6"/>
    </row>
    <row r="13" spans="1:10" ht="18" customHeight="1" x14ac:dyDescent="0.2">
      <c r="A13" s="138" t="s">
        <v>122</v>
      </c>
      <c r="B13" s="139"/>
      <c r="C13" s="404">
        <f>IF(D13="none", "NONE",D13)</f>
        <v>0</v>
      </c>
      <c r="D13" s="146"/>
      <c r="E13" s="556" t="str">
        <f>IF(D13="","&lt;--ERROR","")</f>
        <v>&lt;--ERROR</v>
      </c>
      <c r="F13" s="60"/>
      <c r="G13" s="60"/>
      <c r="I13" s="6"/>
      <c r="J13" s="6"/>
    </row>
    <row r="14" spans="1:10" ht="18" customHeight="1" x14ac:dyDescent="0.2">
      <c r="A14" s="138"/>
      <c r="B14" s="140"/>
      <c r="C14" s="669" t="s">
        <v>207</v>
      </c>
      <c r="D14" s="211"/>
      <c r="E14" s="556" t="str">
        <f>IF(D14="","&lt;--ERROR","")</f>
        <v>&lt;--ERROR</v>
      </c>
      <c r="F14" s="227"/>
      <c r="G14" s="227"/>
      <c r="H14" s="557"/>
      <c r="I14" s="6"/>
      <c r="J14" s="6"/>
    </row>
    <row r="15" spans="1:10" ht="18" customHeight="1" x14ac:dyDescent="0.2">
      <c r="A15" s="138"/>
      <c r="B15" s="140"/>
      <c r="C15" s="669" t="s">
        <v>35</v>
      </c>
      <c r="D15" s="147"/>
      <c r="E15" s="125"/>
      <c r="F15" s="125"/>
      <c r="G15" s="680"/>
      <c r="H15" s="681"/>
      <c r="I15" s="6"/>
      <c r="J15" s="6"/>
    </row>
    <row r="16" spans="1:10" ht="18" customHeight="1" x14ac:dyDescent="0.2">
      <c r="A16" s="665" t="s">
        <v>204</v>
      </c>
      <c r="B16" s="140"/>
      <c r="C16" s="403">
        <f>IF(D16=2003,1,IF(D16=2004,2,IF(D16=2005,3,IF(D16=2006,4))))</f>
        <v>3</v>
      </c>
      <c r="D16" s="183">
        <v>2005</v>
      </c>
      <c r="E16" s="1108" t="s">
        <v>36</v>
      </c>
      <c r="F16" s="1109"/>
      <c r="G16" s="23" t="str">
        <f>IF(C16=1,"USE 2003 INVOICE",IF(C16=2,"No 26180 of 2 April 2004",IF(C16=3," No 27422 of 1 April 2005","")))</f>
        <v xml:space="preserve"> No 27422 of 1 April 2005</v>
      </c>
      <c r="H16" s="558"/>
      <c r="I16" s="6"/>
      <c r="J16" s="6"/>
    </row>
    <row r="17" spans="1:10" ht="18" customHeight="1" x14ac:dyDescent="0.2">
      <c r="A17" s="665"/>
      <c r="B17" s="678"/>
      <c r="C17" s="669" t="s">
        <v>136</v>
      </c>
      <c r="D17" s="158" t="str">
        <f>IF($H$36&lt;H25,"TIME BASED FEES","PERCENTAGE BASED FEES")</f>
        <v>TIME BASED FEES</v>
      </c>
      <c r="G17" s="1051"/>
      <c r="H17" s="1051"/>
      <c r="I17" s="6"/>
      <c r="J17" s="6"/>
    </row>
    <row r="18" spans="1:10" ht="18" customHeight="1" x14ac:dyDescent="0.2">
      <c r="A18" s="666"/>
      <c r="B18" s="668"/>
      <c r="C18" s="679" t="s">
        <v>153</v>
      </c>
      <c r="D18" s="147"/>
      <c r="E18" s="1057" t="str">
        <f>IF(C16=1,"USE 2003 INVOICE","")</f>
        <v/>
      </c>
      <c r="F18" s="1058"/>
      <c r="G18" s="560"/>
      <c r="H18" s="23"/>
      <c r="I18" s="6"/>
      <c r="J18" s="6"/>
    </row>
    <row r="19" spans="1:10" ht="18" customHeight="1" x14ac:dyDescent="0.2">
      <c r="A19" s="665"/>
      <c r="B19" s="668"/>
      <c r="C19" s="669" t="s">
        <v>20</v>
      </c>
      <c r="D19" s="146"/>
      <c r="E19" s="508"/>
      <c r="F19" s="560"/>
      <c r="G19" s="560"/>
      <c r="H19" s="23"/>
      <c r="I19" s="6"/>
      <c r="J19" s="6"/>
    </row>
    <row r="20" spans="1:10" ht="18" customHeight="1" x14ac:dyDescent="0.2">
      <c r="A20" s="665"/>
      <c r="B20" s="668"/>
      <c r="C20" s="669" t="s">
        <v>128</v>
      </c>
      <c r="D20" s="146"/>
      <c r="E20" s="23"/>
      <c r="F20" s="23"/>
      <c r="G20" s="25"/>
      <c r="H20" s="25"/>
      <c r="I20" s="6"/>
      <c r="J20" s="6"/>
    </row>
    <row r="21" spans="1:10" ht="18" customHeight="1" x14ac:dyDescent="0.2">
      <c r="A21" s="665"/>
      <c r="B21" s="668"/>
      <c r="C21" s="669" t="s">
        <v>208</v>
      </c>
      <c r="D21" s="146"/>
      <c r="E21" s="125"/>
      <c r="F21" s="125"/>
      <c r="G21" s="25"/>
      <c r="H21" s="125"/>
      <c r="I21" s="6"/>
      <c r="J21" s="6"/>
    </row>
    <row r="22" spans="1:10" ht="18" customHeight="1" x14ac:dyDescent="0.2">
      <c r="A22" s="138"/>
      <c r="B22" s="139"/>
      <c r="C22" s="570"/>
      <c r="D22" s="146"/>
      <c r="E22" s="125"/>
      <c r="F22" s="125"/>
      <c r="G22" s="25"/>
      <c r="H22" s="125"/>
      <c r="I22" s="6"/>
      <c r="J22" s="6"/>
    </row>
    <row r="23" spans="1:10" ht="18" customHeight="1" x14ac:dyDescent="0.2">
      <c r="A23" s="561"/>
      <c r="B23" s="559"/>
      <c r="C23" s="601" t="str">
        <f>IF(E23=1,"STAGE COMPLETED",IF(E23=5,"STAGE COMPLETED","STAGE"))</f>
        <v>STAGE COMPLETED</v>
      </c>
      <c r="D23" s="174" t="s">
        <v>302</v>
      </c>
      <c r="E23" s="405">
        <f>IF(D23="Preliminary design",1,IF(D23="Design &amp; tender",2,IF(D23="Working drawing",3,IF(D23="Construction",4,IF(D23="Completion",5)))))</f>
        <v>1</v>
      </c>
      <c r="F23" s="125"/>
      <c r="G23" s="125"/>
      <c r="H23" s="125"/>
      <c r="I23" s="6"/>
      <c r="J23" s="6"/>
    </row>
    <row r="24" spans="1:10" ht="18" customHeight="1" x14ac:dyDescent="0.2">
      <c r="A24" s="61"/>
      <c r="B24" s="57"/>
      <c r="C24" s="599" t="s">
        <v>301</v>
      </c>
      <c r="D24" s="600">
        <v>1</v>
      </c>
      <c r="E24" s="125"/>
      <c r="F24" s="125"/>
      <c r="G24" s="125"/>
      <c r="H24" s="125"/>
      <c r="I24" s="6"/>
      <c r="J24" s="6"/>
    </row>
    <row r="25" spans="1:10" ht="18" customHeight="1" thickBot="1" x14ac:dyDescent="0.25">
      <c r="A25" s="1105" t="s">
        <v>236</v>
      </c>
      <c r="B25" s="1106"/>
      <c r="C25" s="1107"/>
      <c r="D25" s="537" t="s">
        <v>221</v>
      </c>
      <c r="E25" s="538"/>
      <c r="F25" s="125"/>
      <c r="G25" s="125"/>
      <c r="H25" s="502">
        <f>IF($C$16=2,Scales!#REF!,IF('Input Data'!$C$16=3,Scales!B3))</f>
        <v>340000</v>
      </c>
      <c r="I25" s="6"/>
      <c r="J25" s="6"/>
    </row>
    <row r="26" spans="1:10" ht="70.5" customHeight="1" thickTop="1" thickBot="1" x14ac:dyDescent="0.25">
      <c r="A26" s="1102" t="s">
        <v>224</v>
      </c>
      <c r="B26" s="1103"/>
      <c r="C26" s="1103"/>
      <c r="D26" s="1104"/>
      <c r="E26" s="647" t="s">
        <v>150</v>
      </c>
      <c r="F26" s="647" t="s">
        <v>157</v>
      </c>
      <c r="G26" s="13" t="s">
        <v>158</v>
      </c>
      <c r="H26" s="553" t="s">
        <v>156</v>
      </c>
      <c r="I26" s="6"/>
      <c r="J26" s="6"/>
    </row>
    <row r="27" spans="1:10" ht="24" customHeight="1" thickBot="1" x14ac:dyDescent="0.25">
      <c r="A27" s="1059" t="s">
        <v>252</v>
      </c>
      <c r="B27" s="1060"/>
      <c r="C27" s="1060"/>
      <c r="D27" s="1061"/>
      <c r="E27" s="648" t="s">
        <v>285</v>
      </c>
      <c r="F27" s="649" t="str">
        <f>IF(E23&gt;1,IF(E27="ESTIMATES ONLY",1,2),"")</f>
        <v/>
      </c>
      <c r="G27" s="406"/>
      <c r="H27" s="214"/>
      <c r="I27" s="6"/>
      <c r="J27" s="6"/>
    </row>
    <row r="28" spans="1:10" ht="36.75" customHeight="1" thickTop="1" x14ac:dyDescent="0.2">
      <c r="A28" s="1052" t="s">
        <v>240</v>
      </c>
      <c r="B28" s="1053"/>
      <c r="C28" s="1053"/>
      <c r="D28" s="1054"/>
      <c r="E28" s="657"/>
      <c r="F28" s="657"/>
      <c r="G28" s="653"/>
      <c r="H28" s="650">
        <f t="shared" ref="H28:H35" si="0">IF($C$7="b",IF($E$23&lt;4,E28,IF($E$23=4,F28,IF($E$23=5,G28))))</f>
        <v>0</v>
      </c>
      <c r="I28" s="6"/>
      <c r="J28" s="6"/>
    </row>
    <row r="29" spans="1:10" ht="33" customHeight="1" x14ac:dyDescent="0.2">
      <c r="A29" s="1062" t="s">
        <v>241</v>
      </c>
      <c r="B29" s="1068"/>
      <c r="C29" s="1068"/>
      <c r="D29" s="1069"/>
      <c r="E29" s="658"/>
      <c r="F29" s="658"/>
      <c r="G29" s="654"/>
      <c r="H29" s="651">
        <f t="shared" si="0"/>
        <v>0</v>
      </c>
      <c r="J29" s="6"/>
    </row>
    <row r="30" spans="1:10" ht="33" customHeight="1" x14ac:dyDescent="0.2">
      <c r="A30" s="1062" t="s">
        <v>242</v>
      </c>
      <c r="B30" s="1063"/>
      <c r="C30" s="1063"/>
      <c r="D30" s="1064"/>
      <c r="E30" s="658"/>
      <c r="F30" s="658"/>
      <c r="G30" s="654"/>
      <c r="H30" s="651">
        <f t="shared" si="0"/>
        <v>0</v>
      </c>
      <c r="J30" s="6"/>
    </row>
    <row r="31" spans="1:10" ht="33" customHeight="1" x14ac:dyDescent="0.2">
      <c r="A31" s="1062" t="s">
        <v>243</v>
      </c>
      <c r="B31" s="1063"/>
      <c r="C31" s="1063"/>
      <c r="D31" s="1064"/>
      <c r="E31" s="658"/>
      <c r="F31" s="658"/>
      <c r="G31" s="654"/>
      <c r="H31" s="651">
        <f t="shared" si="0"/>
        <v>0</v>
      </c>
      <c r="J31" s="6"/>
    </row>
    <row r="32" spans="1:10" ht="33" customHeight="1" x14ac:dyDescent="0.2">
      <c r="A32" s="1062" t="s">
        <v>244</v>
      </c>
      <c r="B32" s="1068"/>
      <c r="C32" s="1068"/>
      <c r="D32" s="1069"/>
      <c r="E32" s="658"/>
      <c r="F32" s="658"/>
      <c r="G32" s="654"/>
      <c r="H32" s="651">
        <f t="shared" si="0"/>
        <v>0</v>
      </c>
      <c r="J32" s="6"/>
    </row>
    <row r="33" spans="1:10" ht="43.5" customHeight="1" x14ac:dyDescent="0.2">
      <c r="A33" s="1062" t="s">
        <v>245</v>
      </c>
      <c r="B33" s="1068"/>
      <c r="C33" s="1068"/>
      <c r="D33" s="1069"/>
      <c r="E33" s="658"/>
      <c r="F33" s="658"/>
      <c r="G33" s="654"/>
      <c r="H33" s="651">
        <f t="shared" si="0"/>
        <v>0</v>
      </c>
      <c r="J33" s="6"/>
    </row>
    <row r="34" spans="1:10" ht="44.25" customHeight="1" x14ac:dyDescent="0.2">
      <c r="A34" s="1062" t="s">
        <v>246</v>
      </c>
      <c r="B34" s="1068"/>
      <c r="C34" s="1068"/>
      <c r="D34" s="1069"/>
      <c r="E34" s="658"/>
      <c r="F34" s="658"/>
      <c r="G34" s="654"/>
      <c r="H34" s="651">
        <f t="shared" si="0"/>
        <v>0</v>
      </c>
      <c r="J34" s="6"/>
    </row>
    <row r="35" spans="1:10" ht="48" customHeight="1" thickBot="1" x14ac:dyDescent="0.25">
      <c r="A35" s="1073" t="s">
        <v>247</v>
      </c>
      <c r="B35" s="1074"/>
      <c r="C35" s="1074"/>
      <c r="D35" s="1075"/>
      <c r="E35" s="659"/>
      <c r="F35" s="659"/>
      <c r="G35" s="660"/>
      <c r="H35" s="652">
        <f t="shared" si="0"/>
        <v>0</v>
      </c>
      <c r="J35" s="6"/>
    </row>
    <row r="36" spans="1:10" ht="31.5" customHeight="1" thickBot="1" x14ac:dyDescent="0.25">
      <c r="A36" s="1070" t="s">
        <v>172</v>
      </c>
      <c r="B36" s="1071"/>
      <c r="C36" s="1071"/>
      <c r="D36" s="1072"/>
      <c r="E36" s="661">
        <f>SUM($E$28:$E$35)</f>
        <v>0</v>
      </c>
      <c r="F36" s="661">
        <f>SUM(F28:F35)</f>
        <v>0</v>
      </c>
      <c r="G36" s="662">
        <f>SUM(G28:G35)</f>
        <v>0</v>
      </c>
      <c r="H36" s="663">
        <f>SUM(H28:H35)</f>
        <v>0</v>
      </c>
    </row>
    <row r="37" spans="1:10" ht="31.5" customHeight="1" thickBot="1" x14ac:dyDescent="0.25">
      <c r="A37" s="1065" t="str">
        <f>IF(E23=5,IF(H36=H45,"","THE VALUE OF ( C) MUST BE THE SAME AS (D)"),"")</f>
        <v/>
      </c>
      <c r="B37" s="1066"/>
      <c r="C37" s="1066"/>
      <c r="D37" s="1066"/>
      <c r="E37" s="1067"/>
      <c r="F37" s="407" t="str">
        <f>IF($E$23=5,IF($H$45=$H$36,"","ERROR"),"")</f>
        <v/>
      </c>
      <c r="G37" s="407" t="str">
        <f>IF($E$23=5,IF(#REF!=#REF!,"","ERROR"),"")</f>
        <v/>
      </c>
      <c r="H37" s="408"/>
    </row>
    <row r="38" spans="1:10" ht="6.75" customHeight="1" thickBot="1" x14ac:dyDescent="0.25">
      <c r="A38" s="14"/>
      <c r="B38" s="144"/>
      <c r="C38" s="144"/>
      <c r="D38" s="144"/>
      <c r="E38" s="145"/>
      <c r="F38" s="413"/>
      <c r="G38" s="413"/>
      <c r="H38" s="414"/>
    </row>
    <row r="39" spans="1:10" ht="8.25" customHeight="1" thickBot="1" x14ac:dyDescent="0.25">
      <c r="A39" s="1055"/>
      <c r="B39" s="1056"/>
      <c r="C39" s="1056"/>
      <c r="D39" s="1056"/>
      <c r="E39" s="409"/>
      <c r="F39" s="410"/>
      <c r="G39" s="411"/>
      <c r="H39" s="411"/>
      <c r="I39" s="6"/>
      <c r="J39" s="6"/>
    </row>
    <row r="40" spans="1:10" ht="51.75" customHeight="1" thickTop="1" thickBot="1" x14ac:dyDescent="0.25">
      <c r="A40" s="1048" t="s">
        <v>231</v>
      </c>
      <c r="B40" s="1049"/>
      <c r="C40" s="1049"/>
      <c r="D40" s="1049"/>
      <c r="E40" s="1049"/>
      <c r="F40" s="1050"/>
      <c r="G40" s="412" t="s">
        <v>159</v>
      </c>
      <c r="H40" s="564" t="s">
        <v>156</v>
      </c>
      <c r="I40" s="6"/>
      <c r="J40" s="6"/>
    </row>
    <row r="41" spans="1:10" ht="31.5" customHeight="1" thickTop="1" x14ac:dyDescent="0.2">
      <c r="A41" s="1081" t="s">
        <v>248</v>
      </c>
      <c r="B41" s="1082"/>
      <c r="C41" s="1082"/>
      <c r="D41" s="1082"/>
      <c r="E41" s="1083"/>
      <c r="F41" s="1083"/>
      <c r="G41" s="653"/>
      <c r="H41" s="650">
        <f>IF($E$23&gt;3,G41,0)</f>
        <v>0</v>
      </c>
    </row>
    <row r="42" spans="1:10" ht="39" customHeight="1" x14ac:dyDescent="0.2">
      <c r="A42" s="1078" t="s">
        <v>249</v>
      </c>
      <c r="B42" s="1079"/>
      <c r="C42" s="1079"/>
      <c r="D42" s="1079"/>
      <c r="E42" s="1080"/>
      <c r="F42" s="1080"/>
      <c r="G42" s="654"/>
      <c r="H42" s="651">
        <f>IF($E$23&gt;3,G42,0)</f>
        <v>0</v>
      </c>
      <c r="I42" s="6"/>
      <c r="J42" s="6"/>
    </row>
    <row r="43" spans="1:10" ht="44.25" customHeight="1" x14ac:dyDescent="0.2">
      <c r="A43" s="1090" t="s">
        <v>250</v>
      </c>
      <c r="B43" s="1091"/>
      <c r="C43" s="1091"/>
      <c r="D43" s="1091"/>
      <c r="E43" s="1080"/>
      <c r="F43" s="1080"/>
      <c r="G43" s="654"/>
      <c r="H43" s="651">
        <f>IF($E$23&gt;3,G43,0)</f>
        <v>0</v>
      </c>
    </row>
    <row r="44" spans="1:10" ht="39" customHeight="1" thickBot="1" x14ac:dyDescent="0.25">
      <c r="A44" s="1081" t="s">
        <v>251</v>
      </c>
      <c r="B44" s="1084"/>
      <c r="C44" s="1084"/>
      <c r="D44" s="1084"/>
      <c r="E44" s="1085"/>
      <c r="F44" s="1085"/>
      <c r="G44" s="653"/>
      <c r="H44" s="650">
        <f>IF($E$23&gt;3,G44,0)</f>
        <v>0</v>
      </c>
    </row>
    <row r="45" spans="1:10" ht="33.75" customHeight="1" thickBot="1" x14ac:dyDescent="0.25">
      <c r="A45" s="1086" t="s">
        <v>173</v>
      </c>
      <c r="B45" s="1087"/>
      <c r="C45" s="1087"/>
      <c r="D45" s="1087"/>
      <c r="E45" s="1088"/>
      <c r="F45" s="1089"/>
      <c r="G45" s="655">
        <f>SUM(G41:G44)</f>
        <v>0</v>
      </c>
      <c r="H45" s="656">
        <f>G45</f>
        <v>0</v>
      </c>
    </row>
    <row r="46" spans="1:10" ht="15.75" thickTop="1" x14ac:dyDescent="0.2">
      <c r="A46" s="11"/>
      <c r="B46" s="11"/>
      <c r="C46" s="11"/>
      <c r="D46" s="11"/>
      <c r="E46" s="11"/>
      <c r="F46" s="11"/>
      <c r="G46" s="15"/>
    </row>
    <row r="55" ht="18.75" customHeight="1" x14ac:dyDescent="0.2"/>
    <row r="62" ht="25.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104" spans="1:8" x14ac:dyDescent="0.2">
      <c r="A104" s="1"/>
      <c r="B104" s="1"/>
      <c r="C104" s="1"/>
      <c r="D104" s="1"/>
      <c r="E104" s="1"/>
      <c r="F104" s="1"/>
      <c r="G104" s="1"/>
      <c r="H104" s="1"/>
    </row>
    <row r="105" spans="1:8" x14ac:dyDescent="0.2">
      <c r="A105" s="1076"/>
      <c r="B105" s="1077"/>
      <c r="C105" s="1077"/>
      <c r="D105" s="1077"/>
      <c r="E105" s="1077"/>
      <c r="F105" s="1077"/>
      <c r="G105" s="1077"/>
      <c r="H105" s="1077"/>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33">
    <mergeCell ref="A30:D30"/>
    <mergeCell ref="A1:H1"/>
    <mergeCell ref="F4:G4"/>
    <mergeCell ref="E2:G2"/>
    <mergeCell ref="E3:G3"/>
    <mergeCell ref="A2:D2"/>
    <mergeCell ref="A26:D26"/>
    <mergeCell ref="A25:C25"/>
    <mergeCell ref="E16:F16"/>
    <mergeCell ref="D8:H8"/>
    <mergeCell ref="A32:D32"/>
    <mergeCell ref="A105:H105"/>
    <mergeCell ref="A42:F42"/>
    <mergeCell ref="A41:F41"/>
    <mergeCell ref="A44:F44"/>
    <mergeCell ref="A45:F45"/>
    <mergeCell ref="A43:F43"/>
    <mergeCell ref="D9:H9"/>
    <mergeCell ref="D10:G10"/>
    <mergeCell ref="D11:G11"/>
    <mergeCell ref="A40:F40"/>
    <mergeCell ref="G17:H17"/>
    <mergeCell ref="A28:D28"/>
    <mergeCell ref="A39:D39"/>
    <mergeCell ref="E18:F18"/>
    <mergeCell ref="A27:D27"/>
    <mergeCell ref="A31:D31"/>
    <mergeCell ref="A37:E37"/>
    <mergeCell ref="A29:D29"/>
    <mergeCell ref="A36:D36"/>
    <mergeCell ref="A35:D35"/>
    <mergeCell ref="A34:D34"/>
    <mergeCell ref="A33:D33"/>
  </mergeCells>
  <phoneticPr fontId="69" type="noConversion"/>
  <dataValidations count="5">
    <dataValidation type="list" allowBlank="1" showInputMessage="1" showErrorMessage="1" sqref="E27">
      <formula1>"ESTIMATES ONLY, TENDER VALUES"</formula1>
    </dataValidation>
    <dataValidation type="list" allowBlank="1" showInputMessage="1" showErrorMessage="1" sqref="D7">
      <formula1>"BUILDING PROJECT"</formula1>
    </dataValidation>
    <dataValidation type="list" allowBlank="1" showInputMessage="1" showErrorMessage="1" sqref="D16">
      <formula1>"2004,2005"</formula1>
    </dataValidation>
    <dataValidation type="list" allowBlank="1" showInputMessage="1" showErrorMessage="1" sqref="D23">
      <formula1>"PRELIMINARY DESIGN, DESIGN &amp; TENDER,WORKING DRAWING,CONSTRUCTION,COMPLETION"</formula1>
    </dataValidation>
    <dataValidation type="list" allowBlank="1" showInputMessage="1" showErrorMessage="1" sqref="D25">
      <formula1>"Y,N"</formula1>
    </dataValidation>
  </dataValidations>
  <printOptions horizontalCentered="1"/>
  <pageMargins left="0.55118110236220474" right="0.39370078740157483" top="0.78740157480314965" bottom="0.78740157480314965" header="0.51181102362204722" footer="0.51181102362204722"/>
  <pageSetup paperSize="9" scale="50"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0"/>
  </sheetPr>
  <dimension ref="A1:Q94"/>
  <sheetViews>
    <sheetView topLeftCell="A61" zoomScale="75" zoomScaleNormal="75" zoomScaleSheetLayoutView="75" workbookViewId="0">
      <selection activeCell="P11" sqref="P11"/>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10" width="4.33203125" customWidth="1"/>
    <col min="11" max="11" width="12.21875" customWidth="1"/>
    <col min="12" max="12" width="3.21875" customWidth="1"/>
    <col min="13" max="13" width="13.88671875" customWidth="1"/>
    <col min="14" max="14" width="4.109375" customWidth="1"/>
    <col min="15" max="15" width="16" customWidth="1"/>
    <col min="16" max="16" width="5.77734375" customWidth="1"/>
    <col min="17" max="17" width="18.77734375" customWidth="1"/>
  </cols>
  <sheetData>
    <row r="1" spans="1:17" ht="40.5" customHeight="1" thickTop="1" x14ac:dyDescent="0.2">
      <c r="A1" s="205"/>
      <c r="B1" s="3"/>
      <c r="C1" s="3"/>
      <c r="D1" s="1135" t="s">
        <v>238</v>
      </c>
      <c r="E1" s="1135"/>
      <c r="F1" s="1135"/>
      <c r="G1" s="1136"/>
      <c r="H1" s="1137"/>
      <c r="I1" s="1137"/>
      <c r="J1" s="3"/>
      <c r="K1" s="1138" t="s">
        <v>239</v>
      </c>
      <c r="L1" s="1139"/>
      <c r="M1" s="1139"/>
      <c r="N1" s="1140"/>
      <c r="O1" s="1141"/>
      <c r="P1" s="1141"/>
      <c r="Q1" s="1142"/>
    </row>
    <row r="2" spans="1:17" ht="37.5" customHeight="1" x14ac:dyDescent="0.2">
      <c r="A2" s="4"/>
      <c r="B2" s="2"/>
      <c r="C2" s="2"/>
      <c r="D2" s="2"/>
      <c r="E2" s="57"/>
      <c r="F2" s="565"/>
      <c r="G2" s="566"/>
      <c r="H2" s="566"/>
      <c r="I2" s="2"/>
      <c r="J2" s="2"/>
      <c r="K2" s="1131" t="str">
        <f>'Input Data'!E3</f>
        <v>BUILDING PROJECT: 2005 FEES</v>
      </c>
      <c r="L2" s="1132"/>
      <c r="M2" s="1132"/>
      <c r="N2" s="1132"/>
      <c r="O2" s="1133"/>
      <c r="P2" s="1133"/>
      <c r="Q2" s="1134"/>
    </row>
    <row r="3" spans="1:17" ht="21" customHeight="1" x14ac:dyDescent="0.2">
      <c r="A3" s="213"/>
      <c r="B3" s="184"/>
      <c r="C3" s="184"/>
      <c r="D3" s="184"/>
      <c r="E3" s="184"/>
      <c r="F3" s="566"/>
      <c r="G3" s="566"/>
      <c r="H3" s="566"/>
      <c r="I3" s="57"/>
      <c r="J3" s="184"/>
      <c r="K3" s="2"/>
      <c r="L3" s="2"/>
      <c r="M3" s="2"/>
      <c r="N3" s="2"/>
      <c r="O3" s="2"/>
      <c r="P3" s="121" t="str">
        <f>'Input Data'!H3</f>
        <v>Version 2.1, 2012-10</v>
      </c>
      <c r="Q3" s="5"/>
    </row>
    <row r="4" spans="1:17" x14ac:dyDescent="0.2">
      <c r="A4" s="186"/>
      <c r="B4" s="184"/>
      <c r="C4" s="184"/>
      <c r="D4" s="184"/>
      <c r="E4" s="184"/>
      <c r="F4" s="184"/>
      <c r="G4" s="184"/>
      <c r="H4" s="184"/>
      <c r="I4" s="184"/>
      <c r="J4" s="184"/>
      <c r="K4" s="184"/>
      <c r="L4" s="184"/>
      <c r="M4" s="184"/>
      <c r="N4" s="58"/>
      <c r="O4" s="58"/>
      <c r="P4" s="57"/>
      <c r="Q4" s="69"/>
    </row>
    <row r="5" spans="1:17" x14ac:dyDescent="0.2">
      <c r="A5" s="59" t="s">
        <v>21</v>
      </c>
      <c r="B5" s="1147">
        <f>'Input Data'!$D$8</f>
        <v>0</v>
      </c>
      <c r="C5" s="1148"/>
      <c r="D5" s="1148"/>
      <c r="E5" s="1148"/>
      <c r="F5" s="1148"/>
      <c r="G5" s="1148"/>
      <c r="H5" s="1148"/>
      <c r="I5" s="1148"/>
      <c r="J5" s="1148"/>
      <c r="K5" s="1148"/>
      <c r="L5" s="1148"/>
      <c r="M5" s="1148"/>
      <c r="N5" s="60"/>
      <c r="O5" s="60"/>
      <c r="P5" s="23"/>
      <c r="Q5" s="26"/>
    </row>
    <row r="6" spans="1:17" x14ac:dyDescent="0.2">
      <c r="A6" s="61"/>
      <c r="B6" s="1147">
        <f>'Input Data'!$D$9</f>
        <v>0</v>
      </c>
      <c r="C6" s="1148"/>
      <c r="D6" s="1148"/>
      <c r="E6" s="1148"/>
      <c r="F6" s="1148"/>
      <c r="G6" s="1148"/>
      <c r="H6" s="1148"/>
      <c r="I6" s="1148"/>
      <c r="J6" s="1148"/>
      <c r="K6" s="1148"/>
      <c r="L6" s="1148"/>
      <c r="M6" s="1148"/>
      <c r="N6" s="60"/>
      <c r="O6" s="60"/>
      <c r="P6" s="23"/>
      <c r="Q6" s="26"/>
    </row>
    <row r="7" spans="1:17" x14ac:dyDescent="0.2">
      <c r="A7" s="59" t="s">
        <v>22</v>
      </c>
      <c r="B7" s="1149">
        <f>'Input Data'!$D$10</f>
        <v>0</v>
      </c>
      <c r="C7" s="1148"/>
      <c r="D7" s="1148"/>
      <c r="E7" s="1148"/>
      <c r="F7" s="1148"/>
      <c r="G7" s="1148"/>
      <c r="H7" s="1148"/>
      <c r="I7" s="1148"/>
      <c r="J7" s="1148"/>
      <c r="K7" s="1148"/>
      <c r="L7" s="1148"/>
      <c r="M7" s="1148"/>
      <c r="N7" s="60"/>
      <c r="O7" s="60"/>
      <c r="P7" s="23"/>
      <c r="Q7" s="26"/>
    </row>
    <row r="8" spans="1:17" ht="37.5" customHeight="1" thickBot="1" x14ac:dyDescent="0.25">
      <c r="A8" s="151" t="s">
        <v>19</v>
      </c>
      <c r="B8" s="1164">
        <f>'Input Data'!$D$11</f>
        <v>0</v>
      </c>
      <c r="C8" s="1165"/>
      <c r="D8" s="1165"/>
      <c r="E8" s="1165"/>
      <c r="F8" s="1165"/>
      <c r="G8" s="1165"/>
      <c r="H8" s="1165"/>
      <c r="I8" s="1165"/>
      <c r="J8" s="1165"/>
      <c r="K8" s="1165"/>
      <c r="L8" s="178" t="s">
        <v>213</v>
      </c>
      <c r="M8" s="179">
        <f>'Input Data'!D12</f>
        <v>0</v>
      </c>
      <c r="N8" s="178" t="s">
        <v>214</v>
      </c>
      <c r="O8" s="180">
        <f>'Input Data'!F12</f>
        <v>0</v>
      </c>
      <c r="P8" s="152" t="s">
        <v>237</v>
      </c>
      <c r="Q8" s="636">
        <f>'Input Data'!H12</f>
        <v>0</v>
      </c>
    </row>
    <row r="9" spans="1:17" ht="16.5" thickTop="1" x14ac:dyDescent="0.2">
      <c r="A9" s="1166" t="s">
        <v>209</v>
      </c>
      <c r="B9" s="1167"/>
      <c r="C9" s="64"/>
      <c r="D9" s="1154">
        <f>'Input Data'!F4</f>
        <v>0</v>
      </c>
      <c r="E9" s="1155"/>
      <c r="F9" s="1155"/>
      <c r="G9" s="1155"/>
      <c r="H9" s="1155"/>
      <c r="I9" s="1155"/>
      <c r="J9" s="202" t="s">
        <v>212</v>
      </c>
      <c r="K9" s="175">
        <f>'Input Data'!F5</f>
        <v>0</v>
      </c>
      <c r="L9" s="67" t="s">
        <v>164</v>
      </c>
      <c r="M9" s="184"/>
      <c r="N9" s="184"/>
      <c r="O9" s="1144">
        <f>'Input Data'!D4</f>
        <v>0</v>
      </c>
      <c r="P9" s="1145"/>
      <c r="Q9" s="1146"/>
    </row>
    <row r="10" spans="1:17" ht="15.75" x14ac:dyDescent="0.2">
      <c r="A10" s="59" t="s">
        <v>122</v>
      </c>
      <c r="B10" s="23"/>
      <c r="C10" s="65"/>
      <c r="D10" s="1156">
        <f>'Input Data'!D13</f>
        <v>0</v>
      </c>
      <c r="E10" s="1156"/>
      <c r="F10" s="1156"/>
      <c r="G10" s="1156"/>
      <c r="H10" s="1156"/>
      <c r="I10" s="1159"/>
      <c r="J10" s="149" t="s">
        <v>237</v>
      </c>
      <c r="K10" s="203">
        <f>'Input Data'!F6</f>
        <v>0</v>
      </c>
      <c r="L10" s="67" t="s">
        <v>163</v>
      </c>
      <c r="M10" s="184"/>
      <c r="N10" s="184"/>
      <c r="O10" s="691">
        <f>'Input Data'!$D$5</f>
        <v>0</v>
      </c>
      <c r="P10" s="187"/>
      <c r="Q10" s="66"/>
    </row>
    <row r="11" spans="1:17" x14ac:dyDescent="0.2">
      <c r="A11" s="59" t="s">
        <v>207</v>
      </c>
      <c r="B11" s="23"/>
      <c r="C11" s="65"/>
      <c r="D11" s="1156">
        <f>'Input Data'!D14</f>
        <v>0</v>
      </c>
      <c r="E11" s="1117"/>
      <c r="F11" s="1117"/>
      <c r="G11" s="1117"/>
      <c r="H11" s="1117"/>
      <c r="I11" s="1117"/>
      <c r="J11" s="65"/>
      <c r="K11" s="184"/>
      <c r="L11" s="67" t="s">
        <v>20</v>
      </c>
      <c r="M11" s="23"/>
      <c r="N11" s="65"/>
      <c r="O11" s="65"/>
      <c r="P11" s="692">
        <f>'Input Data'!$D$19</f>
        <v>0</v>
      </c>
      <c r="Q11" s="66"/>
    </row>
    <row r="12" spans="1:17" x14ac:dyDescent="0.2">
      <c r="A12" s="59" t="s">
        <v>128</v>
      </c>
      <c r="B12" s="23"/>
      <c r="C12" s="65"/>
      <c r="D12" s="1160">
        <f>'Input Data'!$D$20</f>
        <v>0</v>
      </c>
      <c r="E12" s="1160"/>
      <c r="F12" s="1160"/>
      <c r="G12" s="1160"/>
      <c r="H12" s="1160"/>
      <c r="I12" s="1161"/>
      <c r="J12" s="65"/>
      <c r="K12" s="65"/>
      <c r="L12" s="176" t="s">
        <v>129</v>
      </c>
      <c r="M12" s="184"/>
      <c r="N12" s="184"/>
      <c r="O12" s="68" t="str">
        <f>IF('Input Data'!$E$23=1,"PRELIMINARY DESIGN (80% values)",IF('Input Data'!$E$23=2,"DESIGN &amp; TENDER",IF('Input Data'!$E$23=3,"WORKING DRAWING",IF('Input Data'!$E$23=4,"CONSTRUCTION","COMPLETION"))))</f>
        <v>PRELIMINARY DESIGN (80% values)</v>
      </c>
      <c r="P12" s="57"/>
      <c r="Q12" s="69"/>
    </row>
    <row r="13" spans="1:17" ht="15.75" x14ac:dyDescent="0.2">
      <c r="A13" s="59" t="s">
        <v>35</v>
      </c>
      <c r="B13" s="23"/>
      <c r="C13" s="65"/>
      <c r="D13" s="1162">
        <f>'Input Data'!$D$15</f>
        <v>0</v>
      </c>
      <c r="E13" s="1162"/>
      <c r="F13" s="1162"/>
      <c r="G13" s="1162"/>
      <c r="H13" s="1162"/>
      <c r="I13" s="1162"/>
      <c r="J13" s="65"/>
      <c r="K13" s="177"/>
      <c r="L13" s="149" t="s">
        <v>154</v>
      </c>
      <c r="M13" s="150"/>
      <c r="N13" s="60"/>
      <c r="O13" s="1143">
        <f>'Input Data'!D18</f>
        <v>0</v>
      </c>
      <c r="P13" s="1117"/>
      <c r="Q13" s="188"/>
    </row>
    <row r="14" spans="1:17" x14ac:dyDescent="0.2">
      <c r="A14" s="59" t="s">
        <v>36</v>
      </c>
      <c r="B14" s="23"/>
      <c r="C14" s="184"/>
      <c r="D14" s="1130" t="e">
        <f>'Input Data'!#REF!</f>
        <v>#REF!</v>
      </c>
      <c r="E14" s="1124"/>
      <c r="F14" s="1124"/>
      <c r="G14" s="1124"/>
      <c r="H14" s="1124"/>
      <c r="I14" s="1124"/>
      <c r="J14" s="1124"/>
      <c r="K14" s="128" t="str">
        <f>'Input Data'!E18</f>
        <v/>
      </c>
      <c r="L14" s="1129" t="s">
        <v>23</v>
      </c>
      <c r="M14" s="1124"/>
      <c r="N14" s="1124"/>
      <c r="O14" s="181">
        <f>'Input Data'!$D$21</f>
        <v>0</v>
      </c>
      <c r="P14" s="57"/>
      <c r="Q14" s="69"/>
    </row>
    <row r="15" spans="1:17" ht="15.75" thickBot="1" x14ac:dyDescent="0.25">
      <c r="A15" s="62" t="s">
        <v>135</v>
      </c>
      <c r="B15" s="63"/>
      <c r="C15" s="184"/>
      <c r="D15" s="1150" t="s">
        <v>162</v>
      </c>
      <c r="E15" s="1151"/>
      <c r="F15" s="1151"/>
      <c r="G15" s="1151"/>
      <c r="H15" s="1151"/>
      <c r="I15" s="1151"/>
      <c r="J15" s="1151"/>
      <c r="K15" s="1151"/>
      <c r="L15" s="1172" t="s">
        <v>130</v>
      </c>
      <c r="M15" s="1124"/>
      <c r="N15" s="1124"/>
      <c r="O15" s="182">
        <f>'Input Data'!D6</f>
        <v>0</v>
      </c>
      <c r="P15" s="184"/>
      <c r="Q15" s="190"/>
    </row>
    <row r="16" spans="1:17" ht="24.75" customHeight="1" thickTop="1" thickBot="1" x14ac:dyDescent="0.25">
      <c r="A16" s="1157"/>
      <c r="B16" s="1158"/>
      <c r="C16" s="1158"/>
      <c r="D16" s="1158"/>
      <c r="E16" s="1158"/>
      <c r="F16" s="1158"/>
      <c r="G16" s="1158"/>
      <c r="H16" s="1158"/>
      <c r="I16" s="1158"/>
      <c r="J16" s="191"/>
      <c r="K16" s="118"/>
      <c r="L16" s="1170" t="s">
        <v>152</v>
      </c>
      <c r="M16" s="1119"/>
      <c r="N16" s="1119"/>
      <c r="O16" s="1119"/>
      <c r="P16" s="1171"/>
      <c r="Q16" s="603">
        <f>IF('Input Data'!F27=1,80%*'Input Data'!$H$36,'Input Data'!$H$36)</f>
        <v>0</v>
      </c>
    </row>
    <row r="17" spans="1:17" ht="21.75" customHeight="1" thickTop="1" x14ac:dyDescent="0.2">
      <c r="A17" s="416" t="s">
        <v>277</v>
      </c>
      <c r="B17" s="70"/>
      <c r="C17" s="70"/>
      <c r="D17" s="70"/>
      <c r="E17" s="70"/>
      <c r="F17" s="70"/>
      <c r="G17" s="70"/>
      <c r="H17" s="70"/>
      <c r="I17" s="70"/>
      <c r="J17" s="70"/>
      <c r="K17" s="70"/>
      <c r="L17" s="70"/>
      <c r="M17" s="70"/>
      <c r="N17" s="70"/>
      <c r="O17" s="70"/>
      <c r="P17" s="70"/>
      <c r="Q17" s="604"/>
    </row>
    <row r="18" spans="1:17" ht="18" x14ac:dyDescent="0.2">
      <c r="A18" s="415"/>
      <c r="B18" s="21"/>
      <c r="C18" s="24"/>
      <c r="D18" s="33"/>
      <c r="E18" s="33"/>
      <c r="F18" s="33"/>
      <c r="G18" s="33"/>
      <c r="H18" s="33"/>
      <c r="I18" s="35"/>
      <c r="J18" s="36"/>
      <c r="K18" s="27">
        <f>IF('Input Data'!C7="b",IF('Input Data'!$C$16=2,VLOOKUP($Q$16,SCALE_2004B,3),IF('Input Data'!$C$16=3,VLOOKUP($Q$16,SCALE_2005B,3),IF('Input Data'!$C$16=4,VLOOKUP($Q$16,SCALE_2006B,3)))))</f>
        <v>0</v>
      </c>
      <c r="L18" s="71" t="s">
        <v>131</v>
      </c>
      <c r="M18" s="72">
        <f>IF('Input Data'!C7="b",IF('Input Data'!$C$16=1,VLOOKUP($Q$16,SCALE_2003B,4),IF('Input Data'!$C$16=2,VLOOKUP($Q$16,SCALE_2004B,4),IF('Input Data'!$C$16=3,VLOOKUP($Q$16,SCALE_2005B,4),IF('Input Data'!$C$16=4,VLOOKUP($Q$16,SCALE_2006B,4),0)))))</f>
        <v>0.125</v>
      </c>
      <c r="N18" s="73" t="s">
        <v>1</v>
      </c>
      <c r="O18" s="74">
        <f>$Q$16-(IF('Input Data'!C7="b",IF('Input Data'!$C$16=1,VLOOKUP($Q$16,SCALE_2003B,1),IF('Input Data'!$C$16=2,VLOOKUP($Q$16,SCALE_2004B,1),IF('Input Data'!$C$16=3,VLOOKUP($Q$16,SCALE_2005B,1),IF('Input Data'!$C$16=4,VLOOKUP($Q$16,SCALE_2006B,1),$Q$16))))))</f>
        <v>0</v>
      </c>
      <c r="P18" s="75" t="s">
        <v>3</v>
      </c>
      <c r="Q18" s="605">
        <f>IF('Input Data'!H36&gt;'Input Data'!H25,(K18+M18*O18),0)</f>
        <v>0</v>
      </c>
    </row>
    <row r="19" spans="1:17" ht="8.25" customHeight="1" x14ac:dyDescent="0.2">
      <c r="A19" s="76"/>
      <c r="B19" s="21"/>
      <c r="C19" s="24"/>
      <c r="D19" s="77"/>
      <c r="E19" s="77"/>
      <c r="F19" s="77"/>
      <c r="G19" s="77"/>
      <c r="H19" s="77"/>
      <c r="I19" s="24"/>
      <c r="J19" s="24"/>
      <c r="K19" s="78"/>
      <c r="L19" s="79"/>
      <c r="M19" s="80"/>
      <c r="N19" s="73"/>
      <c r="O19" s="27"/>
      <c r="P19" s="27"/>
      <c r="Q19" s="606"/>
    </row>
    <row r="20" spans="1:17" ht="12" customHeight="1" x14ac:dyDescent="0.2">
      <c r="A20" s="186"/>
      <c r="B20" s="184"/>
      <c r="C20" s="184"/>
      <c r="D20" s="184"/>
      <c r="E20" s="192"/>
      <c r="F20" s="192"/>
      <c r="G20" s="192"/>
      <c r="H20" s="192"/>
      <c r="I20" s="81"/>
      <c r="J20" s="82"/>
      <c r="K20" s="27"/>
      <c r="L20" s="83"/>
      <c r="M20" s="72"/>
      <c r="N20" s="73"/>
      <c r="O20" s="74"/>
      <c r="P20" s="75"/>
      <c r="Q20" s="605"/>
    </row>
    <row r="21" spans="1:17" ht="15" customHeight="1" x14ac:dyDescent="0.2">
      <c r="A21" s="186"/>
      <c r="B21" s="184"/>
      <c r="C21" s="184"/>
      <c r="D21" s="184"/>
      <c r="E21" s="192"/>
      <c r="F21" s="192"/>
      <c r="G21" s="192"/>
      <c r="H21" s="192"/>
      <c r="I21" s="81"/>
      <c r="J21" s="82"/>
      <c r="K21" s="27"/>
      <c r="L21" s="83"/>
      <c r="M21" s="184"/>
      <c r="N21" s="84" t="s">
        <v>155</v>
      </c>
      <c r="O21" s="74"/>
      <c r="P21" s="75"/>
      <c r="Q21" s="607">
        <f>SUM(Q18:Q20)</f>
        <v>0</v>
      </c>
    </row>
    <row r="22" spans="1:17" ht="7.5" customHeight="1" thickBot="1" x14ac:dyDescent="0.25">
      <c r="A22" s="85"/>
      <c r="B22" s="41"/>
      <c r="C22" s="86"/>
      <c r="D22" s="87"/>
      <c r="E22" s="87"/>
      <c r="F22" s="87"/>
      <c r="G22" s="87"/>
      <c r="H22" s="87"/>
      <c r="I22" s="86"/>
      <c r="J22" s="86"/>
      <c r="K22" s="88"/>
      <c r="L22" s="89"/>
      <c r="M22" s="90"/>
      <c r="N22" s="91"/>
      <c r="O22" s="89"/>
      <c r="P22" s="89"/>
      <c r="Q22" s="608"/>
    </row>
    <row r="23" spans="1:17" ht="21" customHeight="1" thickTop="1" x14ac:dyDescent="0.2">
      <c r="A23" s="92" t="s">
        <v>165</v>
      </c>
      <c r="B23" s="21"/>
      <c r="C23" s="24"/>
      <c r="D23" s="77"/>
      <c r="E23" s="77"/>
      <c r="F23" s="77"/>
      <c r="G23" s="77"/>
      <c r="H23" s="77"/>
      <c r="I23" s="24"/>
      <c r="J23" s="24"/>
      <c r="K23" s="78"/>
      <c r="L23" s="27"/>
      <c r="M23" s="80"/>
      <c r="N23" s="73"/>
      <c r="O23" s="27"/>
      <c r="P23" s="27"/>
      <c r="Q23" s="609"/>
    </row>
    <row r="24" spans="1:17" ht="21.75" customHeight="1" x14ac:dyDescent="0.2">
      <c r="A24" s="1152" t="s">
        <v>232</v>
      </c>
      <c r="B24" s="1122"/>
      <c r="C24" s="1122"/>
      <c r="D24" s="1122"/>
      <c r="E24" s="1122"/>
      <c r="F24" s="21"/>
      <c r="G24" s="21"/>
      <c r="H24" s="21"/>
      <c r="I24" s="184"/>
      <c r="J24" s="33"/>
      <c r="K24" s="602">
        <f>IF('Input Data'!$E$23=1,Scales!$K$4,IF('Input Data'!$E$23=2,Scales!$K$5,IF('Input Data'!$E$23=3,Scales!$K$6,0.75)))</f>
        <v>0.2</v>
      </c>
      <c r="L24" s="75" t="s">
        <v>2</v>
      </c>
      <c r="M24" s="417">
        <f>'Input Data'!$H$28</f>
        <v>0</v>
      </c>
      <c r="N24" s="73" t="s">
        <v>28</v>
      </c>
      <c r="O24" s="27">
        <f>$Q$18</f>
        <v>0</v>
      </c>
      <c r="P24" s="78"/>
      <c r="Q24" s="606">
        <f>IF('Input Data'!D25="Y",0,IF(M25=0,0,K24*M24/M25*O24))</f>
        <v>0</v>
      </c>
    </row>
    <row r="25" spans="1:17" ht="19.5" customHeight="1" x14ac:dyDescent="0.2">
      <c r="A25" s="1153"/>
      <c r="B25" s="1122"/>
      <c r="C25" s="1122"/>
      <c r="D25" s="1122"/>
      <c r="E25" s="1122"/>
      <c r="F25" s="21"/>
      <c r="G25" s="21"/>
      <c r="H25" s="21"/>
      <c r="I25" s="93"/>
      <c r="J25" s="77"/>
      <c r="K25" s="81"/>
      <c r="L25" s="27"/>
      <c r="M25" s="418">
        <f>'Input Data'!H36</f>
        <v>0</v>
      </c>
      <c r="N25" s="73"/>
      <c r="O25" s="27"/>
      <c r="P25" s="78"/>
      <c r="Q25" s="606"/>
    </row>
    <row r="26" spans="1:17" ht="8.25" customHeight="1" x14ac:dyDescent="0.2">
      <c r="A26" s="22"/>
      <c r="B26" s="17"/>
      <c r="C26" s="21"/>
      <c r="D26" s="21"/>
      <c r="E26" s="21"/>
      <c r="F26" s="21"/>
      <c r="G26" s="21"/>
      <c r="H26" s="21"/>
      <c r="I26" s="94"/>
      <c r="J26" s="82"/>
      <c r="K26" s="34"/>
      <c r="L26" s="95"/>
      <c r="M26" s="95"/>
      <c r="N26" s="96"/>
      <c r="O26" s="95"/>
      <c r="P26" s="95"/>
      <c r="Q26" s="610"/>
    </row>
    <row r="27" spans="1:17" ht="18.75" customHeight="1" x14ac:dyDescent="0.2">
      <c r="A27" s="1120" t="s">
        <v>230</v>
      </c>
      <c r="B27" s="1053"/>
      <c r="C27" s="1121"/>
      <c r="D27" s="1122"/>
      <c r="E27" s="194"/>
      <c r="F27" s="194"/>
      <c r="G27" s="81"/>
      <c r="H27" s="194"/>
      <c r="I27" s="94">
        <f>IF('Input Data'!$H$29&gt;0,1.25,0)</f>
        <v>0</v>
      </c>
      <c r="J27" s="33" t="s">
        <v>1</v>
      </c>
      <c r="K27" s="602">
        <f>IF('Input Data'!$E$23=1,Scales!$K$4,IF('Input Data'!$E$23=2,Scales!$K$5,IF('Input Data'!$E$23=3,Scales!$K$6,0.75)))</f>
        <v>0.2</v>
      </c>
      <c r="L27" s="75" t="s">
        <v>2</v>
      </c>
      <c r="M27" s="27">
        <f>'Input Data'!$H$29</f>
        <v>0</v>
      </c>
      <c r="N27" s="73" t="s">
        <v>28</v>
      </c>
      <c r="O27" s="27">
        <f>$Q$18</f>
        <v>0</v>
      </c>
      <c r="P27" s="27"/>
      <c r="Q27" s="606">
        <f>IF('Input Data'!D25="Y",0,IF(M28=0,0,I27*K27*M27/M28*O27))</f>
        <v>0</v>
      </c>
    </row>
    <row r="28" spans="1:17" ht="15" customHeight="1" x14ac:dyDescent="0.2">
      <c r="A28" s="1123"/>
      <c r="B28" s="1124"/>
      <c r="C28" s="1124"/>
      <c r="D28" s="1124"/>
      <c r="E28" s="21"/>
      <c r="F28" s="21"/>
      <c r="G28" s="21"/>
      <c r="H28" s="21"/>
      <c r="I28" s="94"/>
      <c r="J28" s="82"/>
      <c r="K28" s="34"/>
      <c r="L28" s="95"/>
      <c r="M28" s="418">
        <f>'Input Data'!H36</f>
        <v>0</v>
      </c>
      <c r="N28" s="96"/>
      <c r="O28" s="95"/>
      <c r="P28" s="95"/>
      <c r="Q28" s="610"/>
    </row>
    <row r="29" spans="1:17" ht="8.25" customHeight="1" x14ac:dyDescent="0.2">
      <c r="A29" s="18"/>
      <c r="B29" s="19"/>
      <c r="C29" s="19"/>
      <c r="D29" s="19"/>
      <c r="E29" s="21"/>
      <c r="F29" s="21"/>
      <c r="G29" s="21"/>
      <c r="H29" s="21"/>
      <c r="I29" s="94"/>
      <c r="J29" s="82"/>
      <c r="K29" s="81"/>
      <c r="L29" s="75"/>
      <c r="M29" s="97"/>
      <c r="N29" s="96"/>
      <c r="O29" s="97"/>
      <c r="P29" s="95"/>
      <c r="Q29" s="610"/>
    </row>
    <row r="30" spans="1:17" ht="16.5" customHeight="1" x14ac:dyDescent="0.2">
      <c r="A30" s="1052" t="s">
        <v>161</v>
      </c>
      <c r="B30" s="1115"/>
      <c r="C30" s="1115"/>
      <c r="D30" s="1115"/>
      <c r="E30" s="21"/>
      <c r="F30" s="21"/>
      <c r="G30" s="21"/>
      <c r="H30" s="21"/>
      <c r="I30" s="98">
        <f>IF('Input Data'!$H30&gt;0,0.25,0)</f>
        <v>0</v>
      </c>
      <c r="J30" s="33" t="s">
        <v>1</v>
      </c>
      <c r="K30" s="602">
        <f>IF('Input Data'!$E$23=1,Scales!$K$4,IF('Input Data'!$E$23=2,Scales!$K$5,IF('Input Data'!$E$23=3,Scales!$K$6,0.75)))</f>
        <v>0.2</v>
      </c>
      <c r="L30" s="75" t="s">
        <v>2</v>
      </c>
      <c r="M30" s="27">
        <f>'Input Data'!$H$30</f>
        <v>0</v>
      </c>
      <c r="N30" s="33" t="s">
        <v>1</v>
      </c>
      <c r="O30" s="27">
        <f>$Q$18</f>
        <v>0</v>
      </c>
      <c r="P30" s="33"/>
      <c r="Q30" s="606">
        <f>IF('Input Data'!D25="Y",0,IF(M31=0,0,I30*K30*M30/M31*O30))</f>
        <v>0</v>
      </c>
    </row>
    <row r="31" spans="1:17" ht="16.5" customHeight="1" x14ac:dyDescent="0.2">
      <c r="A31" s="1116"/>
      <c r="B31" s="1117"/>
      <c r="C31" s="1117"/>
      <c r="D31" s="1117"/>
      <c r="E31" s="21"/>
      <c r="F31" s="21"/>
      <c r="G31" s="21"/>
      <c r="H31" s="21"/>
      <c r="I31" s="94"/>
      <c r="J31" s="82"/>
      <c r="K31" s="81"/>
      <c r="L31" s="75"/>
      <c r="M31" s="418">
        <f>'Input Data'!H36</f>
        <v>0</v>
      </c>
      <c r="N31" s="96"/>
      <c r="O31" s="97"/>
      <c r="P31" s="95"/>
      <c r="Q31" s="610"/>
    </row>
    <row r="32" spans="1:17" ht="10.5" customHeight="1" x14ac:dyDescent="0.2">
      <c r="A32" s="20"/>
      <c r="B32" s="17"/>
      <c r="C32" s="21"/>
      <c r="D32" s="21"/>
      <c r="E32" s="21"/>
      <c r="F32" s="21"/>
      <c r="G32" s="21"/>
      <c r="H32" s="21"/>
      <c r="I32" s="94"/>
      <c r="J32" s="82"/>
      <c r="K32" s="81"/>
      <c r="L32" s="75"/>
      <c r="M32" s="97"/>
      <c r="N32" s="96"/>
      <c r="O32" s="97"/>
      <c r="P32" s="95"/>
      <c r="Q32" s="610"/>
    </row>
    <row r="33" spans="1:17" ht="13.5" customHeight="1" x14ac:dyDescent="0.2">
      <c r="A33" s="1120" t="s">
        <v>225</v>
      </c>
      <c r="B33" s="1053"/>
      <c r="C33" s="1121"/>
      <c r="D33" s="1122"/>
      <c r="E33" s="194"/>
      <c r="F33" s="194"/>
      <c r="G33" s="194"/>
      <c r="H33" s="194"/>
      <c r="I33" s="98">
        <f>IF('Input Data'!$H$31&gt;0,1.25,0)</f>
        <v>0</v>
      </c>
      <c r="J33" s="33" t="s">
        <v>1</v>
      </c>
      <c r="K33" s="602">
        <f>IF('Input Data'!$E$23=1,Scales!$K$4,IF('Input Data'!$E$23=2,Scales!$K$5,IF('Input Data'!$E$23=3,Scales!$K$6,0.75)))</f>
        <v>0.2</v>
      </c>
      <c r="L33" s="75" t="s">
        <v>2</v>
      </c>
      <c r="M33" s="27">
        <f>'Input Data'!$H$31</f>
        <v>0</v>
      </c>
      <c r="N33" s="73" t="s">
        <v>28</v>
      </c>
      <c r="O33" s="27">
        <f>$Q$18</f>
        <v>0</v>
      </c>
      <c r="P33" s="27"/>
      <c r="Q33" s="606">
        <f>IF('Input Data'!D25="Y",0,IF(M34=0,0,I33*K33*M33/M34*O33))</f>
        <v>0</v>
      </c>
    </row>
    <row r="34" spans="1:17" ht="18.75" customHeight="1" x14ac:dyDescent="0.2">
      <c r="A34" s="1123"/>
      <c r="B34" s="1124"/>
      <c r="C34" s="1124"/>
      <c r="D34" s="1124"/>
      <c r="E34" s="21"/>
      <c r="F34" s="21"/>
      <c r="G34" s="21"/>
      <c r="H34" s="21"/>
      <c r="I34" s="94"/>
      <c r="J34" s="82"/>
      <c r="K34" s="81"/>
      <c r="L34" s="75"/>
      <c r="M34" s="418">
        <f>'Input Data'!H36</f>
        <v>0</v>
      </c>
      <c r="N34" s="96"/>
      <c r="O34" s="97"/>
      <c r="P34" s="95"/>
      <c r="Q34" s="610"/>
    </row>
    <row r="35" spans="1:17" ht="9.75" customHeight="1" x14ac:dyDescent="0.2">
      <c r="A35" s="22"/>
      <c r="B35" s="17"/>
      <c r="C35" s="21"/>
      <c r="D35" s="21"/>
      <c r="E35" s="21"/>
      <c r="F35" s="21"/>
      <c r="G35" s="21"/>
      <c r="H35" s="21"/>
      <c r="I35" s="94"/>
      <c r="J35" s="82"/>
      <c r="K35" s="81"/>
      <c r="L35" s="75"/>
      <c r="M35" s="97"/>
      <c r="N35" s="96"/>
      <c r="O35" s="97"/>
      <c r="P35" s="95"/>
      <c r="Q35" s="610"/>
    </row>
    <row r="36" spans="1:17" ht="15.75" customHeight="1" x14ac:dyDescent="0.2">
      <c r="A36" s="1052" t="s">
        <v>226</v>
      </c>
      <c r="B36" s="1125"/>
      <c r="C36" s="1125"/>
      <c r="D36" s="1125"/>
      <c r="E36" s="195"/>
      <c r="F36" s="195"/>
      <c r="G36" s="98">
        <f>IF('Input Data'!$H$32&gt;0,0.25,0)</f>
        <v>0</v>
      </c>
      <c r="H36" s="33" t="s">
        <v>1</v>
      </c>
      <c r="I36" s="94">
        <f>IF('Input Data'!$H$32&gt;0,1.25,0)</f>
        <v>0</v>
      </c>
      <c r="J36" s="33" t="s">
        <v>1</v>
      </c>
      <c r="K36" s="602">
        <f>IF('Input Data'!$E$23=1,Scales!$K$4,IF('Input Data'!$E$23=2,Scales!$K$5,IF('Input Data'!$E$23=3,Scales!$K$6,0.75)))</f>
        <v>0.2</v>
      </c>
      <c r="L36" s="75" t="s">
        <v>2</v>
      </c>
      <c r="M36" s="27">
        <f>'Input Data'!$H$32</f>
        <v>0</v>
      </c>
      <c r="N36" s="33" t="s">
        <v>1</v>
      </c>
      <c r="O36" s="27">
        <f>$Q$18</f>
        <v>0</v>
      </c>
      <c r="P36" s="95"/>
      <c r="Q36" s="606">
        <f>IF('Input Data'!D25="Y",0,IF(M37=0,0,G36*I36*K36*M36/M37*O36))</f>
        <v>0</v>
      </c>
    </row>
    <row r="37" spans="1:17" ht="21.75" customHeight="1" x14ac:dyDescent="0.2">
      <c r="A37" s="1116"/>
      <c r="B37" s="1117"/>
      <c r="C37" s="1117"/>
      <c r="D37" s="1117"/>
      <c r="E37" s="195"/>
      <c r="F37" s="195"/>
      <c r="G37" s="195"/>
      <c r="H37" s="195"/>
      <c r="I37" s="94"/>
      <c r="J37" s="82"/>
      <c r="K37" s="81"/>
      <c r="L37" s="95"/>
      <c r="M37" s="418">
        <f>'Input Data'!H36</f>
        <v>0</v>
      </c>
      <c r="N37" s="96"/>
      <c r="O37" s="95"/>
      <c r="P37" s="95"/>
      <c r="Q37" s="610"/>
    </row>
    <row r="38" spans="1:17" ht="9.75" customHeight="1" x14ac:dyDescent="0.2">
      <c r="A38" s="22"/>
      <c r="B38" s="17"/>
      <c r="C38" s="21"/>
      <c r="D38" s="21"/>
      <c r="E38" s="21"/>
      <c r="F38" s="21"/>
      <c r="G38" s="21"/>
      <c r="H38" s="21"/>
      <c r="I38" s="94"/>
      <c r="J38" s="82"/>
      <c r="K38" s="81"/>
      <c r="L38" s="75"/>
      <c r="M38" s="97"/>
      <c r="N38" s="96"/>
      <c r="O38" s="97"/>
      <c r="P38" s="95"/>
      <c r="Q38" s="610"/>
    </row>
    <row r="39" spans="1:17" ht="17.25" customHeight="1" x14ac:dyDescent="0.2">
      <c r="A39" s="1052" t="s">
        <v>227</v>
      </c>
      <c r="B39" s="1125"/>
      <c r="C39" s="1125"/>
      <c r="D39" s="1125"/>
      <c r="E39" s="184"/>
      <c r="F39" s="184"/>
      <c r="G39" s="98">
        <f>IF('Input Data'!$H$33&gt;0,1.25,0)</f>
        <v>0</v>
      </c>
      <c r="H39" s="33" t="s">
        <v>1</v>
      </c>
      <c r="I39" s="94">
        <f>IF('Input Data'!$H$33&gt;0,1.25,0)</f>
        <v>0</v>
      </c>
      <c r="J39" s="33" t="s">
        <v>1</v>
      </c>
      <c r="K39" s="602">
        <f>IF('Input Data'!$E$23=1,Scales!$K$4,IF('Input Data'!$E$23=2,Scales!$K$5,IF('Input Data'!$E$23=3,Scales!$K$6,0.75)))</f>
        <v>0.2</v>
      </c>
      <c r="L39" s="75" t="s">
        <v>2</v>
      </c>
      <c r="M39" s="27">
        <f>'Input Data'!$H$33</f>
        <v>0</v>
      </c>
      <c r="N39" s="33" t="s">
        <v>1</v>
      </c>
      <c r="O39" s="27">
        <f>$Q$18</f>
        <v>0</v>
      </c>
      <c r="P39" s="184"/>
      <c r="Q39" s="606">
        <f>IF('Input Data'!D25="Y",0,IF(M40=0,0,G39*I39*K39*M39/M40*O39))</f>
        <v>0</v>
      </c>
    </row>
    <row r="40" spans="1:17" ht="22.5" customHeight="1" x14ac:dyDescent="0.2">
      <c r="A40" s="1116"/>
      <c r="B40" s="1117"/>
      <c r="C40" s="1117"/>
      <c r="D40" s="1117"/>
      <c r="E40" s="184"/>
      <c r="F40" s="184"/>
      <c r="G40" s="184"/>
      <c r="H40" s="184"/>
      <c r="I40" s="184"/>
      <c r="J40" s="184"/>
      <c r="K40" s="184"/>
      <c r="L40" s="184"/>
      <c r="M40" s="418">
        <f>'Input Data'!H36</f>
        <v>0</v>
      </c>
      <c r="N40" s="184"/>
      <c r="O40" s="184"/>
      <c r="P40" s="184"/>
      <c r="Q40" s="611"/>
    </row>
    <row r="41" spans="1:17" ht="13.5" customHeight="1" x14ac:dyDescent="0.2">
      <c r="A41" s="10"/>
      <c r="B41" s="195"/>
      <c r="C41" s="195"/>
      <c r="D41" s="195"/>
      <c r="E41" s="195"/>
      <c r="F41" s="195"/>
      <c r="G41" s="184"/>
      <c r="H41" s="184"/>
      <c r="I41" s="184"/>
      <c r="J41" s="184"/>
      <c r="K41" s="184"/>
      <c r="L41" s="184"/>
      <c r="M41" s="184"/>
      <c r="N41" s="184"/>
      <c r="O41" s="184"/>
      <c r="P41" s="184"/>
      <c r="Q41" s="611"/>
    </row>
    <row r="42" spans="1:17" ht="20.25" customHeight="1" x14ac:dyDescent="0.2">
      <c r="A42" s="1052" t="s">
        <v>228</v>
      </c>
      <c r="B42" s="1125"/>
      <c r="C42" s="1125"/>
      <c r="D42" s="1125"/>
      <c r="E42" s="184"/>
      <c r="F42" s="195"/>
      <c r="G42" s="98">
        <f>IF('Input Data'!$H$34&gt;0,1.25,0)</f>
        <v>0</v>
      </c>
      <c r="H42" s="33" t="s">
        <v>1</v>
      </c>
      <c r="I42" s="98">
        <f>IF('Input Data'!$H$34&gt;0,0.25,0)</f>
        <v>0</v>
      </c>
      <c r="J42" s="33" t="s">
        <v>1</v>
      </c>
      <c r="K42" s="602">
        <f>IF('Input Data'!$E$23=1,Scales!$K$4,IF('Input Data'!$E$23=2,Scales!$K$5,IF('Input Data'!$E$23=3,Scales!$K$6,0.75)))</f>
        <v>0.2</v>
      </c>
      <c r="L42" s="75" t="s">
        <v>2</v>
      </c>
      <c r="M42" s="27">
        <f>'Input Data'!$H$34</f>
        <v>0</v>
      </c>
      <c r="N42" s="73" t="s">
        <v>28</v>
      </c>
      <c r="O42" s="27">
        <f>$Q$18</f>
        <v>0</v>
      </c>
      <c r="P42" s="95"/>
      <c r="Q42" s="606">
        <f>IF('Input Data'!D25="Y",0,IF(M43=0,0,I42*G42*K42*M42/M43*O42))</f>
        <v>0</v>
      </c>
    </row>
    <row r="43" spans="1:17" ht="24.75" customHeight="1" x14ac:dyDescent="0.2">
      <c r="A43" s="1116"/>
      <c r="B43" s="1117"/>
      <c r="C43" s="1117"/>
      <c r="D43" s="1117"/>
      <c r="E43" s="195"/>
      <c r="F43" s="195"/>
      <c r="G43" s="195"/>
      <c r="H43" s="195"/>
      <c r="I43" s="94"/>
      <c r="J43" s="82"/>
      <c r="K43" s="81"/>
      <c r="L43" s="95"/>
      <c r="M43" s="418">
        <f>'Input Data'!H36</f>
        <v>0</v>
      </c>
      <c r="N43" s="96"/>
      <c r="O43" s="95"/>
      <c r="P43" s="95"/>
      <c r="Q43" s="610"/>
    </row>
    <row r="44" spans="1:17" ht="13.5" customHeight="1" x14ac:dyDescent="0.2">
      <c r="A44" s="10"/>
      <c r="B44" s="195"/>
      <c r="C44" s="195"/>
      <c r="D44" s="195"/>
      <c r="E44" s="195"/>
      <c r="F44" s="195"/>
      <c r="G44" s="195"/>
      <c r="H44" s="195"/>
      <c r="I44" s="94"/>
      <c r="J44" s="82"/>
      <c r="K44" s="81"/>
      <c r="L44" s="95"/>
      <c r="M44" s="95"/>
      <c r="N44" s="96"/>
      <c r="O44" s="95"/>
      <c r="P44" s="95"/>
      <c r="Q44" s="610"/>
    </row>
    <row r="45" spans="1:17" ht="21.75" customHeight="1" x14ac:dyDescent="0.2">
      <c r="A45" s="1052" t="s">
        <v>229</v>
      </c>
      <c r="B45" s="1125"/>
      <c r="C45" s="1125"/>
      <c r="D45" s="1125"/>
      <c r="E45" s="98">
        <f>IF('Input Data'!$H$35&gt;0,1.25,0)</f>
        <v>0</v>
      </c>
      <c r="F45" s="33" t="s">
        <v>1</v>
      </c>
      <c r="G45" s="98">
        <f>IF('Input Data'!$H$35&gt;0,0.25,0)</f>
        <v>0</v>
      </c>
      <c r="H45" s="33" t="s">
        <v>1</v>
      </c>
      <c r="I45" s="94">
        <f>IF('Input Data'!$H$35&gt;0,1.25,0)</f>
        <v>0</v>
      </c>
      <c r="J45" s="33" t="s">
        <v>1</v>
      </c>
      <c r="K45" s="602">
        <f>IF('Input Data'!$E$23=1,Scales!$K$4,IF('Input Data'!$E$23=2,Scales!$K$5,IF('Input Data'!$E$23=3,Scales!$K$6,0.75)))</f>
        <v>0.2</v>
      </c>
      <c r="L45" s="75" t="s">
        <v>2</v>
      </c>
      <c r="M45" s="27">
        <f>'Input Data'!$H$35</f>
        <v>0</v>
      </c>
      <c r="N45" s="33" t="s">
        <v>1</v>
      </c>
      <c r="O45" s="27">
        <f>$Q$18</f>
        <v>0</v>
      </c>
      <c r="P45" s="95"/>
      <c r="Q45" s="606">
        <f>IF('Input Data'!D25="Y",0,IF(M46=0,0,G45*E45*I45*K45*M45/M46*O45))</f>
        <v>0</v>
      </c>
    </row>
    <row r="46" spans="1:17" ht="23.25" customHeight="1" x14ac:dyDescent="0.2">
      <c r="A46" s="1116"/>
      <c r="B46" s="1117"/>
      <c r="C46" s="1117"/>
      <c r="D46" s="1117"/>
      <c r="E46" s="195"/>
      <c r="F46" s="195"/>
      <c r="G46" s="195"/>
      <c r="H46" s="195"/>
      <c r="I46" s="184"/>
      <c r="J46" s="82"/>
      <c r="K46" s="81"/>
      <c r="L46" s="95"/>
      <c r="M46" s="418">
        <f>'Input Data'!H36</f>
        <v>0</v>
      </c>
      <c r="N46" s="96"/>
      <c r="O46" s="95"/>
      <c r="P46" s="95"/>
      <c r="Q46" s="610"/>
    </row>
    <row r="47" spans="1:17" ht="23.25" customHeight="1" x14ac:dyDescent="0.25">
      <c r="A47" s="212"/>
      <c r="B47" s="187"/>
      <c r="C47" s="187"/>
      <c r="D47" s="187"/>
      <c r="E47" s="195"/>
      <c r="F47" s="195"/>
      <c r="G47" s="195"/>
      <c r="H47" s="195"/>
      <c r="I47" s="94"/>
      <c r="J47" s="82"/>
      <c r="K47" s="81"/>
      <c r="L47" s="95"/>
      <c r="M47" s="27"/>
      <c r="N47" s="206"/>
      <c r="O47" s="547" t="s">
        <v>222</v>
      </c>
      <c r="P47" s="207"/>
      <c r="Q47" s="612">
        <f>SUM(Q24:Q46)</f>
        <v>0</v>
      </c>
    </row>
    <row r="48" spans="1:17" ht="8.25" customHeight="1" thickBot="1" x14ac:dyDescent="0.25">
      <c r="A48" s="12"/>
      <c r="B48" s="196"/>
      <c r="C48" s="196"/>
      <c r="D48" s="196"/>
      <c r="E48" s="196"/>
      <c r="F48" s="196"/>
      <c r="G48" s="196"/>
      <c r="H48" s="196"/>
      <c r="I48" s="99"/>
      <c r="J48" s="100"/>
      <c r="K48" s="101"/>
      <c r="L48" s="102"/>
      <c r="M48" s="102"/>
      <c r="N48" s="103"/>
      <c r="O48" s="102"/>
      <c r="P48" s="102"/>
      <c r="Q48" s="613"/>
    </row>
    <row r="49" spans="1:17" ht="9" customHeight="1" x14ac:dyDescent="0.2">
      <c r="A49" s="20"/>
      <c r="B49" s="17"/>
      <c r="C49" s="94"/>
      <c r="D49" s="33"/>
      <c r="E49" s="33"/>
      <c r="F49" s="33"/>
      <c r="G49" s="33"/>
      <c r="H49" s="33"/>
      <c r="I49" s="35"/>
      <c r="J49" s="36"/>
      <c r="K49" s="95"/>
      <c r="L49" s="104"/>
      <c r="M49" s="95"/>
      <c r="N49" s="96"/>
      <c r="O49" s="95"/>
      <c r="P49" s="75"/>
      <c r="Q49" s="610"/>
    </row>
    <row r="50" spans="1:17" ht="15.75" thickBot="1" x14ac:dyDescent="0.25">
      <c r="A50" s="105"/>
      <c r="B50" s="42"/>
      <c r="C50" s="42"/>
      <c r="D50" s="42"/>
      <c r="E50" s="42"/>
      <c r="F50" s="42"/>
      <c r="G50" s="106"/>
      <c r="H50" s="42"/>
      <c r="I50" s="42"/>
      <c r="J50" s="42"/>
      <c r="K50" s="107"/>
      <c r="L50" s="107"/>
      <c r="M50" s="106"/>
      <c r="N50" s="106"/>
      <c r="O50" s="548" t="s">
        <v>278</v>
      </c>
      <c r="P50" s="106"/>
      <c r="Q50" s="614">
        <f>Q47</f>
        <v>0</v>
      </c>
    </row>
    <row r="51" spans="1:17" ht="20.25" customHeight="1" thickTop="1" x14ac:dyDescent="0.2">
      <c r="A51" s="16" t="s">
        <v>166</v>
      </c>
      <c r="B51" s="17"/>
      <c r="C51" s="17"/>
      <c r="D51" s="17"/>
      <c r="E51" s="17"/>
      <c r="F51" s="17"/>
      <c r="G51" s="17"/>
      <c r="H51" s="17"/>
      <c r="I51" s="17"/>
      <c r="J51" s="17"/>
      <c r="K51" s="17"/>
      <c r="L51" s="17"/>
      <c r="M51" s="17"/>
      <c r="N51" s="82"/>
      <c r="O51" s="108"/>
      <c r="P51" s="17"/>
      <c r="Q51" s="610"/>
    </row>
    <row r="52" spans="1:17" x14ac:dyDescent="0.2">
      <c r="A52" s="1152" t="s">
        <v>232</v>
      </c>
      <c r="B52" s="1122"/>
      <c r="C52" s="1122"/>
      <c r="D52" s="1122"/>
      <c r="E52" s="1124"/>
      <c r="F52" s="33"/>
      <c r="G52" s="33"/>
      <c r="H52" s="33"/>
      <c r="I52" s="21"/>
      <c r="J52" s="21"/>
      <c r="K52" s="81">
        <f>IF('Input Data'!$E$23&lt;4,0,IF('Input Data'!$E$23=4,0.2,IF('Input Data'!$E$23=5,0.25)))</f>
        <v>0</v>
      </c>
      <c r="L52" s="36" t="s">
        <v>2</v>
      </c>
      <c r="M52" s="419">
        <f>IF('Input Data'!$E$23&gt;3,'Input Data'!$H$41,0)</f>
        <v>0</v>
      </c>
      <c r="N52" s="73" t="s">
        <v>28</v>
      </c>
      <c r="O52" s="109">
        <f>IF('Input Data'!$E$23&lt;4,0,$Q$18)</f>
        <v>0</v>
      </c>
      <c r="P52" s="27"/>
      <c r="Q52" s="606">
        <f>IF(M53=0,0,K52*M52/M53*O52)</f>
        <v>0</v>
      </c>
    </row>
    <row r="53" spans="1:17" ht="24" customHeight="1" x14ac:dyDescent="0.2">
      <c r="A53" s="1153"/>
      <c r="B53" s="1122"/>
      <c r="C53" s="1122"/>
      <c r="D53" s="1122"/>
      <c r="E53" s="1124"/>
      <c r="F53" s="77"/>
      <c r="G53" s="77"/>
      <c r="H53" s="77"/>
      <c r="I53" s="21"/>
      <c r="J53" s="21"/>
      <c r="K53" s="81"/>
      <c r="L53" s="24"/>
      <c r="M53" s="78">
        <f>IF('Input Data'!$E$23&lt;4,0,'Input Data'!H36)</f>
        <v>0</v>
      </c>
      <c r="N53" s="73"/>
      <c r="O53" s="27"/>
      <c r="P53" s="27"/>
      <c r="Q53" s="606"/>
    </row>
    <row r="54" spans="1:17" ht="9" customHeight="1" x14ac:dyDescent="0.2">
      <c r="A54" s="76"/>
      <c r="B54" s="21"/>
      <c r="C54" s="24"/>
      <c r="D54" s="77"/>
      <c r="E54" s="77"/>
      <c r="F54" s="77"/>
      <c r="G54" s="77"/>
      <c r="H54" s="77"/>
      <c r="I54" s="21"/>
      <c r="J54" s="21"/>
      <c r="K54" s="81"/>
      <c r="L54" s="24"/>
      <c r="M54" s="78"/>
      <c r="N54" s="73"/>
      <c r="O54" s="27"/>
      <c r="P54" s="27"/>
      <c r="Q54" s="606"/>
    </row>
    <row r="55" spans="1:17" ht="16.5" customHeight="1" x14ac:dyDescent="0.2">
      <c r="A55" s="1120" t="s">
        <v>225</v>
      </c>
      <c r="B55" s="1053"/>
      <c r="C55" s="1121"/>
      <c r="D55" s="1122"/>
      <c r="E55" s="33"/>
      <c r="F55" s="33"/>
      <c r="G55" s="33"/>
      <c r="H55" s="33"/>
      <c r="I55" s="94">
        <f>IF('Input Data'!$H$42&gt;0,1.25,0)</f>
        <v>0</v>
      </c>
      <c r="J55" s="21" t="s">
        <v>28</v>
      </c>
      <c r="K55" s="81">
        <f>IF('Input Data'!$E$23&lt;4,0,IF('Input Data'!$E$23=4,0.2,IF('Input Data'!$E$23=5,0.25)))</f>
        <v>0</v>
      </c>
      <c r="L55" s="36" t="s">
        <v>2</v>
      </c>
      <c r="M55" s="419">
        <f>IF('Input Data'!$E$23&gt;3,'Input Data'!$H$42,0)</f>
        <v>0</v>
      </c>
      <c r="N55" s="73" t="s">
        <v>28</v>
      </c>
      <c r="O55" s="109">
        <f>IF('Input Data'!$E$23&lt;4,0,$Q$18)</f>
        <v>0</v>
      </c>
      <c r="P55" s="75"/>
      <c r="Q55" s="606">
        <f>IF(M56=0,0,I55*K55*M55/M56*O55)</f>
        <v>0</v>
      </c>
    </row>
    <row r="56" spans="1:17" x14ac:dyDescent="0.2">
      <c r="A56" s="1123"/>
      <c r="B56" s="1124"/>
      <c r="C56" s="1124"/>
      <c r="D56" s="1124"/>
      <c r="E56" s="82"/>
      <c r="F56" s="82"/>
      <c r="G56" s="82"/>
      <c r="H56" s="82"/>
      <c r="I56" s="21"/>
      <c r="J56" s="21"/>
      <c r="K56" s="34"/>
      <c r="L56" s="17"/>
      <c r="M56" s="78">
        <f>IF('Input Data'!$E$23&lt;4,0,'Input Data'!H36)</f>
        <v>0</v>
      </c>
      <c r="N56" s="96"/>
      <c r="O56" s="95"/>
      <c r="P56" s="95"/>
      <c r="Q56" s="610"/>
    </row>
    <row r="57" spans="1:17" x14ac:dyDescent="0.2">
      <c r="A57" s="193"/>
      <c r="B57" s="194"/>
      <c r="C57" s="194"/>
      <c r="D57" s="82"/>
      <c r="E57" s="82"/>
      <c r="F57" s="82"/>
      <c r="G57" s="82"/>
      <c r="H57" s="82"/>
      <c r="I57" s="21"/>
      <c r="J57" s="21"/>
      <c r="K57" s="34"/>
      <c r="L57" s="17"/>
      <c r="M57" s="78"/>
      <c r="N57" s="96"/>
      <c r="O57" s="95"/>
      <c r="P57" s="95"/>
      <c r="Q57" s="610"/>
    </row>
    <row r="58" spans="1:17" ht="15.75" customHeight="1" x14ac:dyDescent="0.2">
      <c r="A58" s="1120" t="s">
        <v>225</v>
      </c>
      <c r="B58" s="1053"/>
      <c r="C58" s="1121"/>
      <c r="D58" s="1122"/>
      <c r="E58" s="194"/>
      <c r="F58" s="194"/>
      <c r="G58" s="194"/>
      <c r="H58" s="194"/>
      <c r="I58" s="98">
        <f>IF('Input Data'!$H$43&gt;0,1.25,0)</f>
        <v>0</v>
      </c>
      <c r="J58" s="33" t="s">
        <v>1</v>
      </c>
      <c r="K58" s="81">
        <f>IF('Input Data'!$E$23&lt;4,0,IF('Input Data'!$E$23=4,0.2,IF('Input Data'!$E$23=5,0.25)))</f>
        <v>0</v>
      </c>
      <c r="L58" s="75" t="s">
        <v>2</v>
      </c>
      <c r="M58" s="419">
        <f>IF('Input Data'!$E$23&gt;3,'Input Data'!H43,0)</f>
        <v>0</v>
      </c>
      <c r="N58" s="73" t="s">
        <v>28</v>
      </c>
      <c r="O58" s="27">
        <f>$Q$18</f>
        <v>0</v>
      </c>
      <c r="P58" s="27"/>
      <c r="Q58" s="606">
        <f>IF(M59=0,0,I58*K58*M58/M59*O58)</f>
        <v>0</v>
      </c>
    </row>
    <row r="59" spans="1:17" x14ac:dyDescent="0.2">
      <c r="A59" s="1123"/>
      <c r="B59" s="1124"/>
      <c r="C59" s="1124"/>
      <c r="D59" s="1124"/>
      <c r="E59" s="21"/>
      <c r="F59" s="21"/>
      <c r="G59" s="21"/>
      <c r="H59" s="21"/>
      <c r="I59" s="94"/>
      <c r="J59" s="82"/>
      <c r="K59" s="81"/>
      <c r="L59" s="75"/>
      <c r="M59" s="78">
        <f>IF('Input Data'!$E$23&lt;4,0,'Input Data'!H36)</f>
        <v>0</v>
      </c>
      <c r="N59" s="96"/>
      <c r="O59" s="97"/>
      <c r="P59" s="95"/>
      <c r="Q59" s="610"/>
    </row>
    <row r="60" spans="1:17" x14ac:dyDescent="0.2">
      <c r="A60" s="193"/>
      <c r="B60" s="194"/>
      <c r="C60" s="194"/>
      <c r="D60" s="82"/>
      <c r="E60" s="82"/>
      <c r="F60" s="82"/>
      <c r="G60" s="82"/>
      <c r="H60" s="82"/>
      <c r="I60" s="21"/>
      <c r="J60" s="21"/>
      <c r="K60" s="34"/>
      <c r="L60" s="17"/>
      <c r="M60" s="78"/>
      <c r="N60" s="96"/>
      <c r="O60" s="95"/>
      <c r="P60" s="95"/>
      <c r="Q60" s="610"/>
    </row>
    <row r="61" spans="1:17" ht="22.5" customHeight="1" x14ac:dyDescent="0.2">
      <c r="A61" s="1052" t="s">
        <v>227</v>
      </c>
      <c r="B61" s="1125"/>
      <c r="C61" s="1125"/>
      <c r="D61" s="1125"/>
      <c r="E61" s="184"/>
      <c r="F61" s="184"/>
      <c r="G61" s="98">
        <f>IF('Input Data'!$H$44&gt;0,1.25,0)</f>
        <v>0</v>
      </c>
      <c r="H61" s="33" t="s">
        <v>1</v>
      </c>
      <c r="I61" s="94">
        <f>IF('Input Data'!$H$44&gt;0,1.25,0)</f>
        <v>0</v>
      </c>
      <c r="J61" s="33" t="s">
        <v>1</v>
      </c>
      <c r="K61" s="81">
        <f>IF('Input Data'!$E$23&lt;4,0,IF('Input Data'!$E$23=4,0.2,IF('Input Data'!$E$23=5,0.25)))</f>
        <v>0</v>
      </c>
      <c r="L61" s="75" t="s">
        <v>2</v>
      </c>
      <c r="M61" s="419">
        <f>IF('Input Data'!$E$23&gt;3,'Input Data'!H44,0)</f>
        <v>0</v>
      </c>
      <c r="N61" s="293" t="s">
        <v>28</v>
      </c>
      <c r="O61" s="27">
        <f>$Q$18</f>
        <v>0</v>
      </c>
      <c r="P61" s="184"/>
      <c r="Q61" s="606">
        <f>IF(M62=0,0,G61*I61*K61*M61/M62*O61)</f>
        <v>0</v>
      </c>
    </row>
    <row r="62" spans="1:17" ht="16.5" customHeight="1" x14ac:dyDescent="0.2">
      <c r="A62" s="1116"/>
      <c r="B62" s="1117"/>
      <c r="C62" s="1117"/>
      <c r="D62" s="1117"/>
      <c r="E62" s="184"/>
      <c r="F62" s="184"/>
      <c r="G62" s="184"/>
      <c r="H62" s="184"/>
      <c r="I62" s="184"/>
      <c r="J62" s="184"/>
      <c r="K62" s="184"/>
      <c r="L62" s="184"/>
      <c r="M62" s="78">
        <f>IF('Input Data'!$E$23&lt;4,0,$Q$16)</f>
        <v>0</v>
      </c>
      <c r="N62" s="184"/>
      <c r="O62" s="184"/>
      <c r="P62" s="184"/>
      <c r="Q62" s="611"/>
    </row>
    <row r="63" spans="1:17" x14ac:dyDescent="0.2">
      <c r="A63" s="193"/>
      <c r="B63" s="194"/>
      <c r="C63" s="194"/>
      <c r="D63" s="82"/>
      <c r="E63" s="82"/>
      <c r="F63" s="82"/>
      <c r="G63" s="82"/>
      <c r="H63" s="82"/>
      <c r="I63" s="21"/>
      <c r="J63" s="21"/>
      <c r="K63" s="34"/>
      <c r="L63" s="17"/>
      <c r="M63" s="78"/>
      <c r="N63" s="96"/>
      <c r="O63" s="95"/>
      <c r="P63" s="95"/>
      <c r="Q63" s="615"/>
    </row>
    <row r="64" spans="1:17" x14ac:dyDescent="0.2">
      <c r="A64" s="510"/>
      <c r="B64" s="511"/>
      <c r="C64" s="512"/>
      <c r="D64" s="513"/>
      <c r="E64" s="513"/>
      <c r="F64" s="513"/>
      <c r="G64" s="513"/>
      <c r="H64" s="513"/>
      <c r="I64" s="54"/>
      <c r="J64" s="54"/>
      <c r="K64" s="396"/>
      <c r="L64" s="120"/>
      <c r="M64" s="514"/>
      <c r="N64" s="515"/>
      <c r="O64" s="549" t="s">
        <v>223</v>
      </c>
      <c r="P64" s="516"/>
      <c r="Q64" s="616">
        <f>SUM(Q52:Q63)</f>
        <v>0</v>
      </c>
    </row>
    <row r="65" spans="1:17" ht="18" customHeight="1" thickBot="1" x14ac:dyDescent="0.25">
      <c r="A65" s="40"/>
      <c r="B65" s="111"/>
      <c r="C65" s="184"/>
      <c r="D65" s="184"/>
      <c r="E65" s="112"/>
      <c r="F65" s="112"/>
      <c r="G65" s="189"/>
      <c r="H65" s="113"/>
      <c r="I65" s="45"/>
      <c r="J65" s="114"/>
      <c r="K65" s="115"/>
      <c r="L65" s="110"/>
      <c r="M65" s="102"/>
      <c r="N65" s="102"/>
      <c r="O65" s="550" t="s">
        <v>279</v>
      </c>
      <c r="P65" s="102"/>
      <c r="Q65" s="617">
        <f>IF('Input Data'!E23&lt;3,0,ROUND(SUM(Q64:Q64),2))</f>
        <v>0</v>
      </c>
    </row>
    <row r="66" spans="1:17" ht="23.25" customHeight="1" thickTop="1" thickBot="1" x14ac:dyDescent="0.25">
      <c r="A66" s="116"/>
      <c r="B66" s="48"/>
      <c r="C66" s="48"/>
      <c r="D66" s="48"/>
      <c r="E66" s="48"/>
      <c r="F66" s="48"/>
      <c r="G66" s="117"/>
      <c r="H66" s="48"/>
      <c r="I66" s="197"/>
      <c r="J66" s="48"/>
      <c r="K66" s="116"/>
      <c r="L66" s="48"/>
      <c r="M66" s="48"/>
      <c r="N66" s="48"/>
      <c r="O66" s="551" t="s">
        <v>160</v>
      </c>
      <c r="P66" s="48"/>
      <c r="Q66" s="618">
        <f>IF('Input Data'!G37="ERROR","ERROR",Q50+Q65)</f>
        <v>0</v>
      </c>
    </row>
    <row r="67" spans="1:17" ht="28.5" customHeight="1" thickTop="1" thickBot="1" x14ac:dyDescent="0.25">
      <c r="A67" s="626" t="s">
        <v>144</v>
      </c>
      <c r="B67" s="627"/>
      <c r="C67" s="627"/>
      <c r="D67" s="627"/>
      <c r="E67" s="627"/>
      <c r="F67" s="627"/>
      <c r="G67" s="627"/>
      <c r="H67" s="627"/>
      <c r="I67" s="627"/>
      <c r="J67" s="627"/>
      <c r="K67" s="627"/>
      <c r="L67" s="627"/>
      <c r="M67" s="627"/>
      <c r="N67" s="627"/>
      <c r="O67" s="628" t="s">
        <v>144</v>
      </c>
      <c r="P67" s="627"/>
      <c r="Q67" s="629"/>
    </row>
    <row r="68" spans="1:17" ht="24.75" customHeight="1" thickTop="1" x14ac:dyDescent="0.2">
      <c r="A68" s="16" t="s">
        <v>167</v>
      </c>
      <c r="B68" s="17"/>
      <c r="C68" s="17"/>
      <c r="D68" s="17"/>
      <c r="E68" s="17"/>
      <c r="F68" s="17"/>
      <c r="G68" s="17"/>
      <c r="H68" s="17"/>
      <c r="I68" s="17"/>
      <c r="J68" s="17"/>
      <c r="K68" s="420"/>
      <c r="L68" s="30"/>
      <c r="M68" s="17"/>
      <c r="N68" s="39"/>
      <c r="O68" s="17"/>
      <c r="P68" s="39"/>
      <c r="Q68" s="610"/>
    </row>
    <row r="69" spans="1:17" ht="15.6" customHeight="1" x14ac:dyDescent="0.2">
      <c r="A69" s="38" t="s">
        <v>174</v>
      </c>
      <c r="B69" s="17"/>
      <c r="C69" s="17"/>
      <c r="D69" s="17"/>
      <c r="E69" s="17"/>
      <c r="F69" s="17"/>
      <c r="G69" s="17"/>
      <c r="H69" s="17"/>
      <c r="I69" s="17"/>
      <c r="J69" s="17"/>
      <c r="K69" s="29" t="s">
        <v>133</v>
      </c>
      <c r="L69" s="30"/>
      <c r="M69" s="31" t="s">
        <v>7</v>
      </c>
      <c r="N69" s="17"/>
      <c r="O69" s="30"/>
      <c r="P69" s="32" t="s">
        <v>125</v>
      </c>
      <c r="Q69" s="610">
        <f>IF(Q21&gt;0,0,'Time Based'!H22)</f>
        <v>0</v>
      </c>
    </row>
    <row r="70" spans="1:17" ht="15.6" customHeight="1" x14ac:dyDescent="0.2">
      <c r="A70" s="20" t="s">
        <v>261</v>
      </c>
      <c r="B70" s="17"/>
      <c r="C70" s="34"/>
      <c r="D70" s="33"/>
      <c r="E70" s="33"/>
      <c r="F70" s="33"/>
      <c r="G70" s="35"/>
      <c r="H70" s="36"/>
      <c r="I70" s="37"/>
      <c r="J70" s="126"/>
      <c r="K70" s="37" t="s">
        <v>262</v>
      </c>
      <c r="L70" s="126"/>
      <c r="M70" s="127"/>
      <c r="N70" s="17"/>
      <c r="O70" s="199" t="s">
        <v>132</v>
      </c>
      <c r="P70" s="32" t="s">
        <v>125</v>
      </c>
      <c r="Q70" s="610">
        <f>'Travelling &amp; Subsistence'!I17</f>
        <v>0</v>
      </c>
    </row>
    <row r="71" spans="1:17" x14ac:dyDescent="0.2">
      <c r="A71" s="20" t="s">
        <v>263</v>
      </c>
      <c r="B71" s="17"/>
      <c r="C71" s="17"/>
      <c r="D71" s="17"/>
      <c r="E71" s="17"/>
      <c r="F71" s="17"/>
      <c r="G71" s="17"/>
      <c r="H71" s="17"/>
      <c r="I71" s="39"/>
      <c r="J71" s="30"/>
      <c r="K71" s="39" t="s">
        <v>51</v>
      </c>
      <c r="L71" s="30"/>
      <c r="M71" s="17"/>
      <c r="N71" s="17"/>
      <c r="O71" s="199" t="s">
        <v>132</v>
      </c>
      <c r="P71" s="32" t="s">
        <v>125</v>
      </c>
      <c r="Q71" s="610">
        <f>'Time Based'!H77</f>
        <v>0</v>
      </c>
    </row>
    <row r="72" spans="1:17" ht="15.75" thickBot="1" x14ac:dyDescent="0.25">
      <c r="A72" s="40"/>
      <c r="B72" s="41"/>
      <c r="C72" s="41"/>
      <c r="D72" s="42"/>
      <c r="E72" s="42"/>
      <c r="F72" s="42"/>
      <c r="G72" s="42"/>
      <c r="H72" s="42"/>
      <c r="I72" s="42"/>
      <c r="J72" s="43"/>
      <c r="K72" s="44"/>
      <c r="L72" s="45"/>
      <c r="M72" s="421" t="s">
        <v>34</v>
      </c>
      <c r="N72" s="56"/>
      <c r="O72" s="56"/>
      <c r="P72" s="422"/>
      <c r="Q72" s="619">
        <f>SUM(Q69:Q71)</f>
        <v>0</v>
      </c>
    </row>
    <row r="73" spans="1:17" ht="29.25" customHeight="1" thickTop="1" x14ac:dyDescent="0.2">
      <c r="A73" s="16" t="s">
        <v>168</v>
      </c>
      <c r="B73" s="17"/>
      <c r="C73" s="17"/>
      <c r="D73" s="17"/>
      <c r="E73" s="17"/>
      <c r="F73" s="17"/>
      <c r="G73" s="17"/>
      <c r="H73" s="17"/>
      <c r="I73" s="17"/>
      <c r="J73" s="17"/>
      <c r="K73" s="17"/>
      <c r="L73" s="17"/>
      <c r="M73" s="17"/>
      <c r="N73" s="17"/>
      <c r="O73" s="46"/>
      <c r="P73" s="37"/>
      <c r="Q73" s="610"/>
    </row>
    <row r="74" spans="1:17" x14ac:dyDescent="0.2">
      <c r="A74" s="20" t="s">
        <v>147</v>
      </c>
      <c r="B74" s="17"/>
      <c r="C74" s="17"/>
      <c r="D74" s="17"/>
      <c r="E74" s="17"/>
      <c r="F74" s="17"/>
      <c r="G74" s="17"/>
      <c r="H74" s="17"/>
      <c r="I74" s="17"/>
      <c r="J74" s="17"/>
      <c r="K74" s="17"/>
      <c r="L74" s="17"/>
      <c r="M74" s="39"/>
      <c r="N74" s="17"/>
      <c r="O74" s="21"/>
      <c r="P74" s="21"/>
      <c r="Q74" s="620">
        <f>'Travelling &amp; Subsistence'!I60</f>
        <v>0</v>
      </c>
    </row>
    <row r="75" spans="1:17" x14ac:dyDescent="0.2">
      <c r="A75" s="20" t="s">
        <v>103</v>
      </c>
      <c r="B75" s="17"/>
      <c r="C75" s="17"/>
      <c r="D75" s="17"/>
      <c r="E75" s="17"/>
      <c r="F75" s="17"/>
      <c r="G75" s="17"/>
      <c r="H75" s="17"/>
      <c r="I75" s="17"/>
      <c r="J75" s="17"/>
      <c r="K75" s="17"/>
      <c r="L75" s="17"/>
      <c r="M75" s="39"/>
      <c r="N75" s="17"/>
      <c r="O75" s="21"/>
      <c r="P75" s="21"/>
      <c r="Q75" s="620">
        <f>'Typing, Duplicating, &amp; Printing'!I59</f>
        <v>0</v>
      </c>
    </row>
    <row r="76" spans="1:17" x14ac:dyDescent="0.2">
      <c r="A76" s="20" t="s">
        <v>104</v>
      </c>
      <c r="B76" s="17"/>
      <c r="C76" s="17"/>
      <c r="D76" s="17"/>
      <c r="E76" s="17"/>
      <c r="F76" s="17"/>
      <c r="G76" s="17"/>
      <c r="H76" s="17"/>
      <c r="I76" s="17"/>
      <c r="J76" s="17"/>
      <c r="K76" s="17"/>
      <c r="L76" s="17"/>
      <c r="M76" s="39"/>
      <c r="N76" s="17"/>
      <c r="O76" s="21"/>
      <c r="P76" s="21"/>
      <c r="Q76" s="620">
        <f>'Site staff &amp; Other'!H60</f>
        <v>0</v>
      </c>
    </row>
    <row r="77" spans="1:17" x14ac:dyDescent="0.2">
      <c r="A77" s="20"/>
      <c r="B77" s="17"/>
      <c r="C77" s="17"/>
      <c r="D77" s="17"/>
      <c r="E77" s="17"/>
      <c r="F77" s="17"/>
      <c r="G77" s="17"/>
      <c r="H77" s="17"/>
      <c r="I77" s="17"/>
      <c r="J77" s="17"/>
      <c r="K77" s="17"/>
      <c r="L77" s="17"/>
      <c r="M77" s="39"/>
      <c r="N77" s="17"/>
      <c r="O77" s="21"/>
      <c r="P77" s="21"/>
      <c r="Q77" s="620"/>
    </row>
    <row r="78" spans="1:17" ht="15.75" thickBot="1" x14ac:dyDescent="0.25">
      <c r="A78" s="40"/>
      <c r="B78" s="42"/>
      <c r="C78" s="42"/>
      <c r="D78" s="42"/>
      <c r="E78" s="42"/>
      <c r="F78" s="42"/>
      <c r="G78" s="42"/>
      <c r="H78" s="42"/>
      <c r="I78" s="119" t="s">
        <v>169</v>
      </c>
      <c r="J78" s="47"/>
      <c r="K78" s="41"/>
      <c r="L78" s="119"/>
      <c r="M78" s="189"/>
      <c r="N78" s="47"/>
      <c r="O78" s="41"/>
      <c r="P78" s="41"/>
      <c r="Q78" s="621">
        <f>SUM(Q74:Q76)</f>
        <v>0</v>
      </c>
    </row>
    <row r="79" spans="1:17" ht="15.75" thickTop="1" x14ac:dyDescent="0.2">
      <c r="A79" s="49"/>
      <c r="B79" s="28"/>
      <c r="C79" s="28"/>
      <c r="D79" s="28"/>
      <c r="E79" s="28"/>
      <c r="F79" s="28"/>
      <c r="G79" s="28"/>
      <c r="H79" s="28"/>
      <c r="I79" s="184"/>
      <c r="J79" s="184"/>
      <c r="K79" s="184"/>
      <c r="L79" s="184"/>
      <c r="M79" s="184"/>
      <c r="N79" s="184"/>
      <c r="O79" s="184"/>
      <c r="P79" s="184"/>
      <c r="Q79" s="611"/>
    </row>
    <row r="80" spans="1:17" x14ac:dyDescent="0.2">
      <c r="A80" s="20"/>
      <c r="B80" s="17"/>
      <c r="C80" s="17"/>
      <c r="D80" s="17"/>
      <c r="E80" s="17"/>
      <c r="F80" s="17"/>
      <c r="G80" s="17"/>
      <c r="H80" s="17"/>
      <c r="I80" s="17"/>
      <c r="J80" s="17"/>
      <c r="K80" s="50" t="s">
        <v>26</v>
      </c>
      <c r="L80" s="17"/>
      <c r="M80" s="17" t="s">
        <v>121</v>
      </c>
      <c r="N80" s="17"/>
      <c r="O80" s="17"/>
      <c r="P80" s="17"/>
      <c r="Q80" s="610">
        <f>Q66+Q72+Q78</f>
        <v>0</v>
      </c>
    </row>
    <row r="81" spans="1:17" x14ac:dyDescent="0.2">
      <c r="A81" s="20"/>
      <c r="B81" s="17"/>
      <c r="C81" s="17"/>
      <c r="D81" s="17"/>
      <c r="E81" s="17"/>
      <c r="F81" s="17"/>
      <c r="G81" s="17"/>
      <c r="H81" s="17"/>
      <c r="I81" s="21"/>
      <c r="J81" s="54"/>
      <c r="K81" s="55" t="s">
        <v>124</v>
      </c>
      <c r="L81" s="54"/>
      <c r="M81" s="54"/>
      <c r="N81" s="120"/>
      <c r="O81" s="120"/>
      <c r="P81" s="120"/>
      <c r="Q81" s="622">
        <f>ROUND('Previous Payments'!K42,2)</f>
        <v>0</v>
      </c>
    </row>
    <row r="82" spans="1:17" ht="16.5" thickBot="1" x14ac:dyDescent="0.25">
      <c r="A82" s="20"/>
      <c r="B82" s="17"/>
      <c r="C82" s="42"/>
      <c r="D82" s="17"/>
      <c r="E82" s="17"/>
      <c r="F82" s="17"/>
      <c r="G82" s="17"/>
      <c r="H82" s="17"/>
      <c r="I82" s="1126" t="str">
        <f>IF($Q$80&lt;$Q$81,"OVERPAID BY (Ecl Tax)",IF($Q$80&gt;$Q$81,"FEES NOW DUE EXCLUDING VAT &amp; NON TAXABLE EXPENSES",""))</f>
        <v/>
      </c>
      <c r="J82" s="1127"/>
      <c r="K82" s="1127"/>
      <c r="L82" s="1127"/>
      <c r="M82" s="1127"/>
      <c r="N82" s="1127"/>
      <c r="O82" s="1128"/>
      <c r="P82" s="17"/>
      <c r="Q82" s="623">
        <f>Q80-Q81</f>
        <v>0</v>
      </c>
    </row>
    <row r="83" spans="1:17" ht="15.75" thickTop="1" x14ac:dyDescent="0.2">
      <c r="A83" s="49"/>
      <c r="B83" s="28"/>
      <c r="C83" s="17"/>
      <c r="D83" s="28" t="s">
        <v>0</v>
      </c>
      <c r="E83" s="28"/>
      <c r="F83" s="28"/>
      <c r="G83" s="28"/>
      <c r="H83" s="28"/>
      <c r="I83" s="1118">
        <v>0.14000000000000001</v>
      </c>
      <c r="J83" s="1119"/>
      <c r="K83" s="28" t="s">
        <v>24</v>
      </c>
      <c r="L83" s="21"/>
      <c r="M83" s="51">
        <f>IF('Input Data'!C13="none",0,Q82)</f>
        <v>0</v>
      </c>
      <c r="N83" s="28"/>
      <c r="O83" s="28"/>
      <c r="P83" s="28"/>
      <c r="Q83" s="624">
        <f>I83*M83</f>
        <v>0</v>
      </c>
    </row>
    <row r="84" spans="1:17" ht="15.75" thickBot="1" x14ac:dyDescent="0.25">
      <c r="A84" s="20"/>
      <c r="B84" s="17"/>
      <c r="C84" s="17"/>
      <c r="D84" s="52"/>
      <c r="E84" s="52"/>
      <c r="F84" s="52"/>
      <c r="G84" s="52"/>
      <c r="H84" s="52"/>
      <c r="I84" s="39"/>
      <c r="J84" s="53"/>
      <c r="K84" s="17"/>
      <c r="L84" s="53" t="s">
        <v>280</v>
      </c>
      <c r="M84" s="21"/>
      <c r="N84" s="50"/>
      <c r="O84" s="423"/>
      <c r="P84" s="39"/>
      <c r="Q84" s="610">
        <f>'Non Taxable'!I20</f>
        <v>0</v>
      </c>
    </row>
    <row r="85" spans="1:17" ht="16.5" thickBot="1" x14ac:dyDescent="0.25">
      <c r="A85" s="425" t="s">
        <v>25</v>
      </c>
      <c r="B85" s="424"/>
      <c r="C85" s="424"/>
      <c r="D85" s="424"/>
      <c r="E85" s="424"/>
      <c r="F85" s="424"/>
      <c r="G85" s="424"/>
      <c r="H85" s="424"/>
      <c r="I85" s="1112" t="str">
        <f>IF($Q$80&lt;$Q$81,"AMOUNT TO BE RECOVERED (Incl VAT)",IF($Q$80&gt;$Q$81,"FEES NOW DUE INCLUDING VAT &amp; NON TAXABLE EXPENSES",""))</f>
        <v/>
      </c>
      <c r="J85" s="1113"/>
      <c r="K85" s="1113"/>
      <c r="L85" s="1113"/>
      <c r="M85" s="1113"/>
      <c r="N85" s="1113"/>
      <c r="O85" s="1114"/>
      <c r="P85" s="424"/>
      <c r="Q85" s="625">
        <f>Q82+Q83+Q84</f>
        <v>0</v>
      </c>
    </row>
    <row r="86" spans="1:17" ht="15.75" thickTop="1" x14ac:dyDescent="0.2">
      <c r="A86" s="517"/>
      <c r="B86" s="518"/>
      <c r="C86" s="518"/>
      <c r="D86" s="518"/>
      <c r="E86" s="518"/>
      <c r="F86" s="518"/>
      <c r="G86" s="518"/>
      <c r="H86" s="518"/>
      <c r="I86" s="518"/>
      <c r="J86" s="518"/>
      <c r="K86" s="518"/>
      <c r="L86" s="518"/>
      <c r="M86" s="518"/>
      <c r="N86" s="518"/>
      <c r="O86" s="518"/>
      <c r="P86" s="518"/>
      <c r="Q86" s="519"/>
    </row>
    <row r="87" spans="1:17" x14ac:dyDescent="0.2">
      <c r="A87" s="520"/>
      <c r="B87" s="521"/>
      <c r="C87" s="521"/>
      <c r="D87" s="521"/>
      <c r="E87" s="521"/>
      <c r="F87" s="521"/>
      <c r="G87" s="521"/>
      <c r="H87" s="521"/>
      <c r="I87" s="521"/>
      <c r="J87" s="521"/>
      <c r="K87" s="522"/>
      <c r="L87" s="523"/>
      <c r="M87" s="523"/>
      <c r="N87" s="521"/>
      <c r="O87" s="521"/>
      <c r="P87" s="521"/>
      <c r="Q87" s="524"/>
    </row>
    <row r="88" spans="1:17" x14ac:dyDescent="0.2">
      <c r="A88" s="1168" t="s">
        <v>29</v>
      </c>
      <c r="B88" s="1169"/>
      <c r="C88" s="562"/>
      <c r="D88" s="1163" t="s">
        <v>9</v>
      </c>
      <c r="E88" s="1169"/>
      <c r="F88" s="1169"/>
      <c r="G88" s="1169"/>
      <c r="H88" s="1169"/>
      <c r="I88" s="563"/>
      <c r="J88" s="563"/>
      <c r="K88" s="1163" t="s">
        <v>134</v>
      </c>
      <c r="L88" s="1169"/>
      <c r="M88" s="1169"/>
      <c r="N88" s="521"/>
      <c r="O88" s="1163" t="s">
        <v>9</v>
      </c>
      <c r="P88" s="1163"/>
      <c r="Q88" s="524"/>
    </row>
    <row r="89" spans="1:17" x14ac:dyDescent="0.2">
      <c r="A89" s="525"/>
      <c r="B89" s="521"/>
      <c r="C89" s="521"/>
      <c r="D89" s="521"/>
      <c r="E89" s="521"/>
      <c r="F89" s="521"/>
      <c r="G89" s="521"/>
      <c r="H89" s="521"/>
      <c r="I89" s="521"/>
      <c r="J89" s="521"/>
      <c r="K89" s="521"/>
      <c r="L89" s="521"/>
      <c r="M89" s="521"/>
      <c r="N89" s="521"/>
      <c r="O89" s="521"/>
      <c r="P89" s="521"/>
      <c r="Q89" s="524"/>
    </row>
    <row r="90" spans="1:17" x14ac:dyDescent="0.2">
      <c r="A90" s="526" t="s">
        <v>27</v>
      </c>
      <c r="B90" s="527"/>
      <c r="C90" s="527"/>
      <c r="D90" s="527"/>
      <c r="E90" s="527"/>
      <c r="F90" s="527"/>
      <c r="G90" s="527"/>
      <c r="H90" s="527"/>
      <c r="I90" s="527"/>
      <c r="J90" s="527"/>
      <c r="K90" s="527"/>
      <c r="L90" s="523"/>
      <c r="M90" s="523"/>
      <c r="N90" s="523"/>
      <c r="O90" s="523"/>
      <c r="P90" s="523"/>
      <c r="Q90" s="528"/>
    </row>
    <row r="91" spans="1:17" x14ac:dyDescent="0.2">
      <c r="A91" s="525"/>
      <c r="B91" s="521"/>
      <c r="C91" s="521"/>
      <c r="D91" s="521"/>
      <c r="E91" s="521"/>
      <c r="F91" s="521"/>
      <c r="G91" s="521"/>
      <c r="H91" s="521"/>
      <c r="I91" s="521"/>
      <c r="J91" s="521"/>
      <c r="K91" s="521"/>
      <c r="L91" s="521"/>
      <c r="M91" s="521"/>
      <c r="N91" s="521"/>
      <c r="O91" s="521"/>
      <c r="P91" s="521"/>
      <c r="Q91" s="524"/>
    </row>
    <row r="92" spans="1:17" x14ac:dyDescent="0.2">
      <c r="A92" s="525"/>
      <c r="B92" s="529"/>
      <c r="C92" s="529"/>
      <c r="D92" s="529"/>
      <c r="E92" s="529"/>
      <c r="F92" s="529"/>
      <c r="G92" s="529"/>
      <c r="H92" s="529"/>
      <c r="I92" s="529"/>
      <c r="J92" s="529"/>
      <c r="K92" s="530"/>
      <c r="L92" s="530"/>
      <c r="M92" s="531" t="s">
        <v>31</v>
      </c>
      <c r="N92" s="529"/>
      <c r="O92" s="529"/>
      <c r="P92" s="529"/>
      <c r="Q92" s="532"/>
    </row>
    <row r="93" spans="1:17" ht="15.75" thickBot="1" x14ac:dyDescent="0.25">
      <c r="A93" s="533" t="s">
        <v>32</v>
      </c>
      <c r="B93" s="534" t="s">
        <v>33</v>
      </c>
      <c r="C93" s="535">
        <f>'Input Data'!D10</f>
        <v>0</v>
      </c>
      <c r="D93" s="534"/>
      <c r="E93" s="534"/>
      <c r="F93" s="534"/>
      <c r="G93" s="534"/>
      <c r="H93" s="534"/>
      <c r="I93" s="534"/>
      <c r="J93" s="534"/>
      <c r="K93" s="534"/>
      <c r="L93" s="534"/>
      <c r="M93" s="534"/>
      <c r="N93" s="534"/>
      <c r="O93" s="534"/>
      <c r="P93" s="534"/>
      <c r="Q93" s="536"/>
    </row>
    <row r="94"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0">
    <mergeCell ref="O88:P88"/>
    <mergeCell ref="B8:K8"/>
    <mergeCell ref="A9:B9"/>
    <mergeCell ref="A88:B88"/>
    <mergeCell ref="D88:H88"/>
    <mergeCell ref="K88:M88"/>
    <mergeCell ref="L16:P16"/>
    <mergeCell ref="L15:N15"/>
    <mergeCell ref="A61:D62"/>
    <mergeCell ref="A27:D28"/>
    <mergeCell ref="A55:D56"/>
    <mergeCell ref="A52:E53"/>
    <mergeCell ref="A36:D37"/>
    <mergeCell ref="A45:D46"/>
    <mergeCell ref="D15:K15"/>
    <mergeCell ref="A24:E25"/>
    <mergeCell ref="D9:I9"/>
    <mergeCell ref="D11:I11"/>
    <mergeCell ref="A16:I16"/>
    <mergeCell ref="D10:I10"/>
    <mergeCell ref="D12:I12"/>
    <mergeCell ref="D13:I13"/>
    <mergeCell ref="L14:N14"/>
    <mergeCell ref="D14:J14"/>
    <mergeCell ref="K2:Q2"/>
    <mergeCell ref="D1:I1"/>
    <mergeCell ref="K1:Q1"/>
    <mergeCell ref="O13:P13"/>
    <mergeCell ref="O9:Q9"/>
    <mergeCell ref="B5:M5"/>
    <mergeCell ref="B7:M7"/>
    <mergeCell ref="B6:M6"/>
    <mergeCell ref="I85:O85"/>
    <mergeCell ref="A30:D31"/>
    <mergeCell ref="I83:J83"/>
    <mergeCell ref="A33:D34"/>
    <mergeCell ref="A39:D40"/>
    <mergeCell ref="A42:D43"/>
    <mergeCell ref="I82:O82"/>
    <mergeCell ref="A58:D59"/>
  </mergeCells>
  <phoneticPr fontId="69" type="noConversion"/>
  <printOptions horizontalCentered="1"/>
  <pageMargins left="0.55118110236220474" right="0.55118110236220474" top="0.78740157480314965" bottom="0.78740157480314965" header="0.47244094488188981" footer="0.55118110236220474"/>
  <pageSetup paperSize="9" scale="55" orientation="portrait" horizontalDpi="300" verticalDpi="300" r:id="rId2"/>
  <headerFooter alignWithMargins="0">
    <oddFooter>&amp;L&amp;"Arial,Regular"&amp;9&amp;F: 
&amp;A&amp;C&amp;"Arial,Regular"&amp;P&amp;R&amp;"Arial,Regular"&amp;9&amp;D</oddFooter>
  </headerFooter>
  <rowBreaks count="1" manualBreakCount="1">
    <brk id="66"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1"/>
  </sheetPr>
  <dimension ref="A1:R21"/>
  <sheetViews>
    <sheetView zoomScaleNormal="100" workbookViewId="0">
      <selection activeCell="G17" sqref="G17"/>
    </sheetView>
  </sheetViews>
  <sheetFormatPr defaultRowHeight="15" x14ac:dyDescent="0.2"/>
  <cols>
    <col min="1" max="1" width="13.33203125" customWidth="1"/>
    <col min="2" max="2" width="13" customWidth="1"/>
    <col min="3" max="3" width="11.6640625" customWidth="1"/>
    <col min="4" max="4" width="10.33203125" customWidth="1"/>
    <col min="5" max="5" width="2" customWidth="1"/>
    <col min="6" max="6" width="6.77734375" customWidth="1"/>
    <col min="7" max="7" width="14.109375" customWidth="1"/>
    <col min="8" max="8" width="13.88671875" customWidth="1"/>
    <col min="9" max="9" width="3.5546875" customWidth="1"/>
    <col min="11" max="11" width="8" customWidth="1"/>
    <col min="12" max="13" width="11.21875" customWidth="1"/>
  </cols>
  <sheetData>
    <row r="1" spans="1:18" ht="20.25" x14ac:dyDescent="0.3">
      <c r="A1" s="159" t="s">
        <v>284</v>
      </c>
      <c r="B1" s="161"/>
      <c r="C1" s="161"/>
      <c r="D1" s="161"/>
      <c r="E1" s="161"/>
      <c r="O1" s="7"/>
      <c r="P1" s="7"/>
      <c r="Q1" s="7"/>
      <c r="R1" s="7"/>
    </row>
    <row r="2" spans="1:18" ht="33" customHeight="1" thickBot="1" x14ac:dyDescent="0.3">
      <c r="A2" s="9" t="s">
        <v>283</v>
      </c>
      <c r="B2" s="1177" t="s">
        <v>171</v>
      </c>
      <c r="C2" s="1178"/>
      <c r="D2" s="1178"/>
      <c r="E2" s="161"/>
      <c r="F2" s="571" t="s">
        <v>292</v>
      </c>
      <c r="G2" s="572"/>
      <c r="H2" s="572"/>
      <c r="I2" s="572"/>
      <c r="J2" s="572"/>
      <c r="K2" s="572"/>
      <c r="O2" s="7"/>
      <c r="P2" s="7"/>
      <c r="Q2" s="7"/>
      <c r="R2" s="7"/>
    </row>
    <row r="3" spans="1:18" x14ac:dyDescent="0.2">
      <c r="A3" s="500">
        <v>0</v>
      </c>
      <c r="B3" s="497">
        <v>340000</v>
      </c>
      <c r="C3" s="501">
        <v>0</v>
      </c>
      <c r="D3" s="162">
        <v>0.125</v>
      </c>
      <c r="E3" s="161"/>
      <c r="F3" s="573" t="s">
        <v>293</v>
      </c>
      <c r="G3" s="574" t="s">
        <v>294</v>
      </c>
      <c r="H3" s="575" t="s">
        <v>295</v>
      </c>
      <c r="I3" s="576"/>
      <c r="J3" s="577" t="s">
        <v>296</v>
      </c>
      <c r="K3" s="578" t="s">
        <v>297</v>
      </c>
      <c r="O3" s="7"/>
      <c r="P3" s="7"/>
      <c r="Q3" s="7"/>
      <c r="R3" s="7"/>
    </row>
    <row r="4" spans="1:18" x14ac:dyDescent="0.2">
      <c r="A4" s="496">
        <v>340000</v>
      </c>
      <c r="B4" s="497">
        <v>910000</v>
      </c>
      <c r="C4" s="497">
        <v>42500</v>
      </c>
      <c r="D4" s="163">
        <v>0.125</v>
      </c>
      <c r="E4" s="161"/>
      <c r="F4" s="579" t="s">
        <v>298</v>
      </c>
      <c r="G4" s="580" t="s">
        <v>138</v>
      </c>
      <c r="H4" s="581">
        <f>IF('Input Data'!$E$23&lt;1,0,20%)</f>
        <v>0.2</v>
      </c>
      <c r="I4" s="582" t="s">
        <v>28</v>
      </c>
      <c r="J4" s="583">
        <f>IF('Input Data'!$E$23=1,'Input Data'!$D$24,1)</f>
        <v>1</v>
      </c>
      <c r="K4" s="584">
        <f>H4*J4</f>
        <v>0.2</v>
      </c>
      <c r="O4" s="7"/>
      <c r="P4" s="7"/>
      <c r="Q4" s="7"/>
      <c r="R4" s="7"/>
    </row>
    <row r="5" spans="1:18" x14ac:dyDescent="0.2">
      <c r="A5" s="496">
        <v>910000</v>
      </c>
      <c r="B5" s="497">
        <v>3990000</v>
      </c>
      <c r="C5" s="497">
        <v>113750</v>
      </c>
      <c r="D5" s="163">
        <v>0.1</v>
      </c>
      <c r="E5" s="161"/>
      <c r="F5" s="579" t="s">
        <v>299</v>
      </c>
      <c r="G5" s="580" t="s">
        <v>139</v>
      </c>
      <c r="H5" s="581">
        <f>IF('Input Data'!$E$23&lt;2,0,35%)</f>
        <v>0</v>
      </c>
      <c r="I5" s="582" t="s">
        <v>28</v>
      </c>
      <c r="J5" s="583">
        <f>IF('Input Data'!$E$23=2,'Input Data'!$D$24,1)</f>
        <v>1</v>
      </c>
      <c r="K5" s="584">
        <f>H5*J5+K4</f>
        <v>0.2</v>
      </c>
      <c r="O5" s="7"/>
      <c r="P5" s="7"/>
      <c r="Q5" s="7"/>
      <c r="R5" s="7"/>
    </row>
    <row r="6" spans="1:18" ht="15.75" thickBot="1" x14ac:dyDescent="0.25">
      <c r="A6" s="496">
        <v>3990000</v>
      </c>
      <c r="B6" s="497">
        <v>9100000</v>
      </c>
      <c r="C6" s="497">
        <v>421750</v>
      </c>
      <c r="D6" s="163">
        <v>0.09</v>
      </c>
      <c r="E6" s="161"/>
      <c r="F6" s="585" t="s">
        <v>300</v>
      </c>
      <c r="G6" s="586" t="s">
        <v>140</v>
      </c>
      <c r="H6" s="587">
        <f>IF('Input Data'!$E$23&lt;3,0,20%)</f>
        <v>0</v>
      </c>
      <c r="I6" s="588" t="s">
        <v>28</v>
      </c>
      <c r="J6" s="589">
        <f>IF('Input Data'!$E$23=3,'Input Data'!$D$24,1)</f>
        <v>1</v>
      </c>
      <c r="K6" s="590">
        <f>H6*J6+K5</f>
        <v>0.2</v>
      </c>
      <c r="O6" s="7"/>
      <c r="P6" s="7"/>
      <c r="Q6" s="7"/>
      <c r="R6" s="7"/>
    </row>
    <row r="7" spans="1:18" ht="15.75" thickBot="1" x14ac:dyDescent="0.25">
      <c r="A7" s="496">
        <v>9100000</v>
      </c>
      <c r="B7" s="497">
        <v>22800000</v>
      </c>
      <c r="C7" s="497">
        <v>881650</v>
      </c>
      <c r="D7" s="163">
        <v>7.4999999999999997E-2</v>
      </c>
      <c r="E7" s="161"/>
      <c r="O7" s="7"/>
      <c r="P7" s="7"/>
      <c r="Q7" s="7"/>
      <c r="R7" s="7"/>
    </row>
    <row r="8" spans="1:18" ht="15.75" thickBot="1" x14ac:dyDescent="0.25">
      <c r="A8" s="498">
        <v>22800000</v>
      </c>
      <c r="B8" s="509">
        <v>100000000</v>
      </c>
      <c r="C8" s="499">
        <v>1909150</v>
      </c>
      <c r="D8" s="164">
        <v>7.0000000000000007E-2</v>
      </c>
      <c r="E8" s="161"/>
      <c r="G8" s="1183"/>
      <c r="H8" s="1184"/>
      <c r="I8" s="567"/>
      <c r="J8" s="591" t="s">
        <v>143</v>
      </c>
      <c r="O8" s="7"/>
      <c r="P8" s="7"/>
      <c r="Q8" s="7"/>
      <c r="R8" s="7"/>
    </row>
    <row r="9" spans="1:18" ht="15.75" customHeight="1" x14ac:dyDescent="0.2">
      <c r="A9" s="8"/>
      <c r="B9" s="165"/>
      <c r="C9" s="8"/>
      <c r="D9" s="166"/>
      <c r="E9" s="161"/>
      <c r="G9" s="568" t="s">
        <v>138</v>
      </c>
      <c r="H9" s="569"/>
      <c r="I9" s="569"/>
      <c r="J9" s="592">
        <v>0.2</v>
      </c>
      <c r="L9" s="7"/>
      <c r="M9" s="7"/>
      <c r="N9" s="7"/>
      <c r="O9" s="7"/>
      <c r="P9" s="7"/>
      <c r="Q9" s="7"/>
      <c r="R9" s="7"/>
    </row>
    <row r="10" spans="1:18" x14ac:dyDescent="0.2">
      <c r="A10" s="8"/>
      <c r="B10" s="160"/>
      <c r="C10" s="8"/>
      <c r="D10" s="166"/>
      <c r="E10" s="161"/>
      <c r="G10" s="1179" t="s">
        <v>139</v>
      </c>
      <c r="H10" s="1180"/>
      <c r="I10" s="1180"/>
      <c r="J10" s="593">
        <v>0.35</v>
      </c>
      <c r="L10" s="7"/>
      <c r="M10" s="7"/>
      <c r="N10" s="7"/>
      <c r="O10" s="7"/>
      <c r="P10" s="7"/>
      <c r="Q10" s="7"/>
      <c r="R10" s="7"/>
    </row>
    <row r="11" spans="1:18" x14ac:dyDescent="0.2">
      <c r="A11" s="160"/>
      <c r="B11" s="160"/>
      <c r="C11" s="160"/>
      <c r="D11" s="160"/>
      <c r="E11" s="160"/>
      <c r="G11" s="1179" t="s">
        <v>140</v>
      </c>
      <c r="H11" s="1180"/>
      <c r="I11" s="1180"/>
      <c r="J11" s="593">
        <v>0.2</v>
      </c>
      <c r="L11" s="7"/>
      <c r="M11" s="7"/>
      <c r="N11" s="7"/>
      <c r="O11" s="7"/>
      <c r="P11" s="7"/>
      <c r="Q11" s="7"/>
      <c r="R11" s="7"/>
    </row>
    <row r="12" spans="1:18" ht="15.75" customHeight="1" x14ac:dyDescent="0.2">
      <c r="A12" s="160"/>
      <c r="B12" s="160"/>
      <c r="C12" s="160"/>
      <c r="D12" s="160"/>
      <c r="E12" s="160"/>
      <c r="G12" s="1179" t="s">
        <v>141</v>
      </c>
      <c r="H12" s="1180"/>
      <c r="I12" s="1180"/>
      <c r="J12" s="593">
        <v>0.2</v>
      </c>
      <c r="L12" s="7"/>
      <c r="M12" s="7"/>
      <c r="N12" s="7"/>
      <c r="O12" s="7"/>
      <c r="P12" s="7"/>
      <c r="Q12" s="7"/>
      <c r="R12" s="7"/>
    </row>
    <row r="13" spans="1:18" ht="15.75" customHeight="1" thickBot="1" x14ac:dyDescent="0.25">
      <c r="A13" s="1173"/>
      <c r="B13" s="1174"/>
      <c r="C13" s="1174"/>
      <c r="D13" s="595"/>
      <c r="E13" s="596"/>
      <c r="G13" s="1181" t="s">
        <v>142</v>
      </c>
      <c r="H13" s="1182"/>
      <c r="I13" s="1182"/>
      <c r="J13" s="594">
        <v>0.05</v>
      </c>
      <c r="L13" s="121"/>
      <c r="M13" s="121"/>
      <c r="N13" s="121"/>
      <c r="O13" s="7"/>
      <c r="P13" s="7"/>
      <c r="Q13" s="7"/>
      <c r="R13" s="7"/>
    </row>
    <row r="14" spans="1:18" x14ac:dyDescent="0.2">
      <c r="A14" s="1173"/>
      <c r="B14" s="1174"/>
      <c r="C14" s="1174"/>
      <c r="D14" s="597"/>
      <c r="E14" s="598"/>
      <c r="L14" s="1175"/>
      <c r="M14" s="1176"/>
      <c r="N14" s="1176"/>
      <c r="O14" s="7"/>
      <c r="P14" s="7"/>
      <c r="Q14" s="7"/>
      <c r="R14" s="7"/>
    </row>
    <row r="15" spans="1:18" x14ac:dyDescent="0.2">
      <c r="A15" s="1173"/>
      <c r="B15" s="1174"/>
      <c r="C15" s="1174"/>
      <c r="D15" s="597"/>
      <c r="E15" s="598"/>
      <c r="L15" s="122"/>
      <c r="M15" s="122"/>
      <c r="N15" s="123"/>
      <c r="O15" s="7"/>
      <c r="P15" s="7"/>
      <c r="Q15" s="7"/>
      <c r="R15" s="7"/>
    </row>
    <row r="16" spans="1:18" x14ac:dyDescent="0.2">
      <c r="A16" s="1173"/>
      <c r="B16" s="1174"/>
      <c r="C16" s="1174"/>
      <c r="D16" s="597"/>
      <c r="E16" s="598"/>
      <c r="L16" s="122"/>
      <c r="M16" s="122"/>
      <c r="N16" s="123"/>
      <c r="O16" s="7"/>
      <c r="P16" s="7"/>
      <c r="Q16" s="7"/>
      <c r="R16" s="7"/>
    </row>
    <row r="17" spans="1:18" x14ac:dyDescent="0.2">
      <c r="A17" s="1173"/>
      <c r="B17" s="1174"/>
      <c r="C17" s="1174"/>
      <c r="D17" s="597"/>
      <c r="E17" s="598"/>
      <c r="L17" s="122"/>
      <c r="M17" s="122"/>
      <c r="N17" s="123"/>
      <c r="O17" s="7"/>
      <c r="P17" s="7"/>
      <c r="Q17" s="7"/>
      <c r="R17" s="7"/>
    </row>
    <row r="18" spans="1:18" x14ac:dyDescent="0.2">
      <c r="A18" s="1173"/>
      <c r="B18" s="1174"/>
      <c r="C18" s="1174"/>
      <c r="D18" s="597"/>
      <c r="E18" s="598"/>
      <c r="F18" s="168"/>
      <c r="G18" s="170"/>
      <c r="H18" s="168"/>
      <c r="I18" s="169"/>
      <c r="J18" s="121"/>
      <c r="K18" s="122"/>
      <c r="L18" s="122"/>
      <c r="M18" s="122"/>
      <c r="N18" s="123"/>
      <c r="O18" s="7"/>
      <c r="P18" s="7"/>
      <c r="Q18" s="7"/>
      <c r="R18" s="7"/>
    </row>
    <row r="19" spans="1:18" x14ac:dyDescent="0.2">
      <c r="A19" s="160"/>
      <c r="B19" s="160"/>
      <c r="C19" s="160"/>
      <c r="D19" s="160"/>
      <c r="E19" s="161"/>
      <c r="F19" s="168"/>
      <c r="G19" s="170"/>
      <c r="H19" s="168"/>
      <c r="I19" s="169"/>
      <c r="J19" s="121"/>
      <c r="K19" s="122"/>
      <c r="L19" s="122"/>
      <c r="M19" s="122"/>
      <c r="N19" s="123"/>
      <c r="O19" s="7"/>
      <c r="P19" s="7"/>
      <c r="Q19" s="7"/>
      <c r="R19" s="7"/>
    </row>
    <row r="20" spans="1:18" x14ac:dyDescent="0.2">
      <c r="A20" s="160"/>
      <c r="B20" s="160"/>
      <c r="C20" s="160"/>
      <c r="D20" s="160"/>
      <c r="E20" s="160"/>
      <c r="F20" s="168"/>
      <c r="G20" s="171"/>
      <c r="H20" s="168"/>
      <c r="I20" s="169"/>
      <c r="J20" s="121"/>
      <c r="K20" s="122"/>
      <c r="L20" s="122"/>
      <c r="M20" s="124"/>
      <c r="N20" s="123"/>
    </row>
    <row r="21" spans="1:18" x14ac:dyDescent="0.2">
      <c r="A21" s="160"/>
      <c r="B21" s="160"/>
      <c r="C21" s="160"/>
      <c r="D21" s="160"/>
      <c r="E21" s="160"/>
      <c r="F21" s="167"/>
      <c r="G21" s="167"/>
      <c r="H21" s="167"/>
      <c r="I21" s="167"/>
      <c r="J21" s="2"/>
      <c r="K21" s="2"/>
      <c r="L21" s="2"/>
      <c r="M21" s="2"/>
      <c r="N21" s="2"/>
    </row>
  </sheetData>
  <sheetProtection password="CD4C" sheet="1" objects="1" scenarios="1" formatCells="0" formatColumns="0" formatRows="0" insertColumn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3">
    <mergeCell ref="L14:N14"/>
    <mergeCell ref="B2:D2"/>
    <mergeCell ref="A17:C17"/>
    <mergeCell ref="G10:I10"/>
    <mergeCell ref="G11:I11"/>
    <mergeCell ref="G12:I12"/>
    <mergeCell ref="G13:I13"/>
    <mergeCell ref="G8:H8"/>
    <mergeCell ref="A18:C18"/>
    <mergeCell ref="A13:C13"/>
    <mergeCell ref="A14:C14"/>
    <mergeCell ref="A15:C15"/>
    <mergeCell ref="A16:C16"/>
  </mergeCells>
  <phoneticPr fontId="69"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zoomScale="75" zoomScaleNormal="75" zoomScaleSheetLayoutView="75" workbookViewId="0">
      <selection activeCell="A2" sqref="A2:C2"/>
    </sheetView>
  </sheetViews>
  <sheetFormatPr defaultRowHeight="15" x14ac:dyDescent="0.2"/>
  <cols>
    <col min="1" max="2" width="9.5546875" customWidth="1"/>
    <col min="3" max="3" width="11.77734375" customWidth="1"/>
    <col min="4" max="4" width="12.44140625" customWidth="1"/>
    <col min="5" max="5" width="9.5546875" customWidth="1"/>
    <col min="6" max="6" width="12.77734375" customWidth="1"/>
    <col min="7" max="7" width="3.21875" customWidth="1"/>
    <col min="8" max="9" width="9.5546875" customWidth="1"/>
    <col min="11" max="11" width="10.5546875" customWidth="1"/>
    <col min="13" max="13" width="10.21875" customWidth="1"/>
  </cols>
  <sheetData>
    <row r="1" spans="1:14" ht="18" x14ac:dyDescent="0.2">
      <c r="A1" s="695" t="s">
        <v>321</v>
      </c>
      <c r="B1" s="220"/>
      <c r="C1" s="221"/>
      <c r="D1" s="221"/>
      <c r="E1" s="237" t="s">
        <v>264</v>
      </c>
      <c r="F1" s="221"/>
      <c r="G1" s="221"/>
      <c r="H1" s="221"/>
      <c r="I1" s="221"/>
      <c r="J1" s="221"/>
      <c r="K1" s="221"/>
      <c r="L1" s="221"/>
      <c r="M1" s="221"/>
      <c r="N1" s="160"/>
    </row>
    <row r="2" spans="1:14" ht="15.75" x14ac:dyDescent="0.2">
      <c r="A2" s="1185" t="s">
        <v>37</v>
      </c>
      <c r="B2" s="1185"/>
      <c r="C2" s="1185"/>
      <c r="D2" s="692">
        <f>'Input Data'!$D$19</f>
        <v>0</v>
      </c>
      <c r="E2" s="222" t="s">
        <v>217</v>
      </c>
      <c r="F2" s="691">
        <f>'Input Data'!$D$5</f>
        <v>0</v>
      </c>
      <c r="G2" s="223"/>
      <c r="H2" s="1186" t="s">
        <v>123</v>
      </c>
      <c r="I2" s="1186"/>
      <c r="J2" s="1187"/>
      <c r="K2" s="224" t="str">
        <f>IF('Input Data'!D13&gt;0,"Y","N")</f>
        <v>N</v>
      </c>
      <c r="L2" s="223"/>
      <c r="M2" s="223"/>
      <c r="N2" s="160"/>
    </row>
    <row r="3" spans="1:14" ht="15.75" thickBot="1" x14ac:dyDescent="0.25">
      <c r="A3" s="225"/>
      <c r="B3" s="225"/>
      <c r="C3" s="223"/>
      <c r="D3" s="223"/>
      <c r="E3" s="223"/>
      <c r="F3" s="223"/>
      <c r="G3" s="223"/>
      <c r="H3" s="225"/>
      <c r="I3" s="225"/>
      <c r="J3" s="226"/>
      <c r="K3" s="223"/>
      <c r="L3" s="223"/>
      <c r="M3" s="227"/>
      <c r="N3" s="160"/>
    </row>
    <row r="4" spans="1:14" ht="65.25" thickTop="1" thickBot="1" x14ac:dyDescent="0.25">
      <c r="A4" s="228" t="s">
        <v>253</v>
      </c>
      <c r="B4" s="491" t="s">
        <v>9</v>
      </c>
      <c r="C4" s="539" t="s">
        <v>286</v>
      </c>
      <c r="D4" s="539" t="s">
        <v>287</v>
      </c>
      <c r="E4" s="229" t="s">
        <v>288</v>
      </c>
      <c r="F4" s="540" t="s">
        <v>289</v>
      </c>
      <c r="G4" s="230"/>
      <c r="H4" s="228" t="s">
        <v>253</v>
      </c>
      <c r="I4" s="491" t="s">
        <v>9</v>
      </c>
      <c r="J4" s="539" t="s">
        <v>286</v>
      </c>
      <c r="K4" s="539" t="s">
        <v>287</v>
      </c>
      <c r="L4" s="229" t="s">
        <v>288</v>
      </c>
      <c r="M4" s="540" t="s">
        <v>289</v>
      </c>
    </row>
    <row r="5" spans="1:14" ht="27" thickTop="1" thickBot="1" x14ac:dyDescent="0.25">
      <c r="A5" s="231" t="s">
        <v>254</v>
      </c>
      <c r="B5" s="494"/>
      <c r="C5" s="637">
        <v>0</v>
      </c>
      <c r="D5" s="638">
        <f>IF($K$2="Y",((C5-E5)/1.14),C5)</f>
        <v>0</v>
      </c>
      <c r="E5" s="637">
        <v>0</v>
      </c>
      <c r="F5" s="639">
        <f>SUM(D5:E5)</f>
        <v>0</v>
      </c>
      <c r="G5" s="223"/>
      <c r="H5" s="232" t="s">
        <v>255</v>
      </c>
      <c r="I5" s="493"/>
      <c r="J5" s="642">
        <f>C42</f>
        <v>0</v>
      </c>
      <c r="K5" s="643">
        <f>D42</f>
        <v>0</v>
      </c>
      <c r="L5" s="642">
        <f>E42</f>
        <v>0</v>
      </c>
      <c r="M5" s="644">
        <f>SUM(K5:L5)</f>
        <v>0</v>
      </c>
    </row>
    <row r="6" spans="1:14" x14ac:dyDescent="0.2">
      <c r="A6" s="233">
        <f t="shared" ref="A6:A41" si="0">A5+1</f>
        <v>2</v>
      </c>
      <c r="B6" s="495"/>
      <c r="C6" s="637">
        <v>0</v>
      </c>
      <c r="D6" s="638">
        <f t="shared" ref="D6:D41" si="1">IF($K$2="Y",((C6-E6)/1.14),C6)</f>
        <v>0</v>
      </c>
      <c r="E6" s="637">
        <v>0</v>
      </c>
      <c r="F6" s="639">
        <f t="shared" ref="F6:F41" si="2">SUM(D6:E6)</f>
        <v>0</v>
      </c>
      <c r="G6" s="223"/>
      <c r="H6" s="234" t="s">
        <v>256</v>
      </c>
      <c r="I6" s="494"/>
      <c r="J6" s="645">
        <v>0</v>
      </c>
      <c r="K6" s="638">
        <f t="shared" ref="K6:K41" si="3">IF($K$2="Y",((J6-L6)/1.14),J6)</f>
        <v>0</v>
      </c>
      <c r="L6" s="645">
        <v>0</v>
      </c>
      <c r="M6" s="646">
        <f t="shared" ref="M6:M41" si="4">SUM(K6:L6)</f>
        <v>0</v>
      </c>
    </row>
    <row r="7" spans="1:14" x14ac:dyDescent="0.2">
      <c r="A7" s="233">
        <f t="shared" si="0"/>
        <v>3</v>
      </c>
      <c r="B7" s="495"/>
      <c r="C7" s="637">
        <v>0</v>
      </c>
      <c r="D7" s="638">
        <f t="shared" si="1"/>
        <v>0</v>
      </c>
      <c r="E7" s="637">
        <v>0</v>
      </c>
      <c r="F7" s="639">
        <f t="shared" si="2"/>
        <v>0</v>
      </c>
      <c r="G7" s="223"/>
      <c r="H7" s="233">
        <f t="shared" ref="H7:H41" si="5">H6+1</f>
        <v>39</v>
      </c>
      <c r="I7" s="495"/>
      <c r="J7" s="637">
        <v>0</v>
      </c>
      <c r="K7" s="638">
        <f t="shared" si="3"/>
        <v>0</v>
      </c>
      <c r="L7" s="637">
        <v>0</v>
      </c>
      <c r="M7" s="639">
        <f t="shared" si="4"/>
        <v>0</v>
      </c>
    </row>
    <row r="8" spans="1:14" x14ac:dyDescent="0.2">
      <c r="A8" s="233">
        <f t="shared" si="0"/>
        <v>4</v>
      </c>
      <c r="B8" s="495"/>
      <c r="C8" s="637">
        <v>0</v>
      </c>
      <c r="D8" s="638">
        <f t="shared" si="1"/>
        <v>0</v>
      </c>
      <c r="E8" s="637">
        <v>0</v>
      </c>
      <c r="F8" s="639">
        <f t="shared" si="2"/>
        <v>0</v>
      </c>
      <c r="G8" s="223"/>
      <c r="H8" s="233">
        <f t="shared" si="5"/>
        <v>40</v>
      </c>
      <c r="I8" s="495"/>
      <c r="J8" s="637">
        <v>0</v>
      </c>
      <c r="K8" s="638">
        <f t="shared" si="3"/>
        <v>0</v>
      </c>
      <c r="L8" s="637">
        <v>0</v>
      </c>
      <c r="M8" s="639">
        <f t="shared" si="4"/>
        <v>0</v>
      </c>
    </row>
    <row r="9" spans="1:14" x14ac:dyDescent="0.2">
      <c r="A9" s="233">
        <f t="shared" si="0"/>
        <v>5</v>
      </c>
      <c r="B9" s="495"/>
      <c r="C9" s="637">
        <v>0</v>
      </c>
      <c r="D9" s="638">
        <f t="shared" si="1"/>
        <v>0</v>
      </c>
      <c r="E9" s="637">
        <v>0</v>
      </c>
      <c r="F9" s="639">
        <f t="shared" si="2"/>
        <v>0</v>
      </c>
      <c r="G9" s="223"/>
      <c r="H9" s="233">
        <f t="shared" si="5"/>
        <v>41</v>
      </c>
      <c r="I9" s="495"/>
      <c r="J9" s="637">
        <v>0</v>
      </c>
      <c r="K9" s="638">
        <f t="shared" si="3"/>
        <v>0</v>
      </c>
      <c r="L9" s="637">
        <v>0</v>
      </c>
      <c r="M9" s="639">
        <f t="shared" si="4"/>
        <v>0</v>
      </c>
    </row>
    <row r="10" spans="1:14" x14ac:dyDescent="0.2">
      <c r="A10" s="233">
        <f t="shared" si="0"/>
        <v>6</v>
      </c>
      <c r="B10" s="495"/>
      <c r="C10" s="637">
        <v>0</v>
      </c>
      <c r="D10" s="638">
        <f t="shared" si="1"/>
        <v>0</v>
      </c>
      <c r="E10" s="637">
        <v>0</v>
      </c>
      <c r="F10" s="639">
        <f t="shared" si="2"/>
        <v>0</v>
      </c>
      <c r="G10" s="223"/>
      <c r="H10" s="233">
        <f t="shared" si="5"/>
        <v>42</v>
      </c>
      <c r="I10" s="495"/>
      <c r="J10" s="637">
        <v>0</v>
      </c>
      <c r="K10" s="638">
        <f t="shared" si="3"/>
        <v>0</v>
      </c>
      <c r="L10" s="637">
        <v>0</v>
      </c>
      <c r="M10" s="639">
        <f t="shared" si="4"/>
        <v>0</v>
      </c>
    </row>
    <row r="11" spans="1:14" x14ac:dyDescent="0.2">
      <c r="A11" s="233">
        <f t="shared" si="0"/>
        <v>7</v>
      </c>
      <c r="B11" s="495"/>
      <c r="C11" s="637">
        <v>0</v>
      </c>
      <c r="D11" s="638">
        <f t="shared" si="1"/>
        <v>0</v>
      </c>
      <c r="E11" s="637">
        <v>0</v>
      </c>
      <c r="F11" s="639">
        <f t="shared" si="2"/>
        <v>0</v>
      </c>
      <c r="G11" s="223"/>
      <c r="H11" s="233">
        <f t="shared" si="5"/>
        <v>43</v>
      </c>
      <c r="I11" s="495"/>
      <c r="J11" s="637">
        <v>0</v>
      </c>
      <c r="K11" s="638">
        <f t="shared" si="3"/>
        <v>0</v>
      </c>
      <c r="L11" s="637">
        <v>0</v>
      </c>
      <c r="M11" s="639">
        <f t="shared" si="4"/>
        <v>0</v>
      </c>
    </row>
    <row r="12" spans="1:14" x14ac:dyDescent="0.2">
      <c r="A12" s="233">
        <f t="shared" si="0"/>
        <v>8</v>
      </c>
      <c r="B12" s="495"/>
      <c r="C12" s="637">
        <v>0</v>
      </c>
      <c r="D12" s="638">
        <f t="shared" si="1"/>
        <v>0</v>
      </c>
      <c r="E12" s="637">
        <v>0</v>
      </c>
      <c r="F12" s="639">
        <f t="shared" si="2"/>
        <v>0</v>
      </c>
      <c r="G12" s="223"/>
      <c r="H12" s="233">
        <f t="shared" si="5"/>
        <v>44</v>
      </c>
      <c r="I12" s="495"/>
      <c r="J12" s="637">
        <v>0</v>
      </c>
      <c r="K12" s="638">
        <f t="shared" si="3"/>
        <v>0</v>
      </c>
      <c r="L12" s="637">
        <v>0</v>
      </c>
      <c r="M12" s="639">
        <f t="shared" si="4"/>
        <v>0</v>
      </c>
    </row>
    <row r="13" spans="1:14" x14ac:dyDescent="0.2">
      <c r="A13" s="233">
        <f t="shared" si="0"/>
        <v>9</v>
      </c>
      <c r="B13" s="495"/>
      <c r="C13" s="637">
        <v>0</v>
      </c>
      <c r="D13" s="638">
        <f t="shared" si="1"/>
        <v>0</v>
      </c>
      <c r="E13" s="637">
        <v>0</v>
      </c>
      <c r="F13" s="639">
        <f t="shared" si="2"/>
        <v>0</v>
      </c>
      <c r="G13" s="223"/>
      <c r="H13" s="233">
        <f t="shared" si="5"/>
        <v>45</v>
      </c>
      <c r="I13" s="495"/>
      <c r="J13" s="637">
        <v>0</v>
      </c>
      <c r="K13" s="638">
        <f t="shared" si="3"/>
        <v>0</v>
      </c>
      <c r="L13" s="637">
        <v>0</v>
      </c>
      <c r="M13" s="639">
        <f t="shared" si="4"/>
        <v>0</v>
      </c>
    </row>
    <row r="14" spans="1:14" x14ac:dyDescent="0.2">
      <c r="A14" s="233">
        <f t="shared" si="0"/>
        <v>10</v>
      </c>
      <c r="B14" s="495"/>
      <c r="C14" s="637">
        <v>0</v>
      </c>
      <c r="D14" s="638">
        <f t="shared" si="1"/>
        <v>0</v>
      </c>
      <c r="E14" s="637">
        <v>0</v>
      </c>
      <c r="F14" s="639">
        <f t="shared" si="2"/>
        <v>0</v>
      </c>
      <c r="G14" s="223"/>
      <c r="H14" s="233">
        <f t="shared" si="5"/>
        <v>46</v>
      </c>
      <c r="I14" s="495"/>
      <c r="J14" s="637">
        <v>0</v>
      </c>
      <c r="K14" s="638">
        <f t="shared" si="3"/>
        <v>0</v>
      </c>
      <c r="L14" s="637">
        <v>0</v>
      </c>
      <c r="M14" s="639">
        <f t="shared" si="4"/>
        <v>0</v>
      </c>
    </row>
    <row r="15" spans="1:14" x14ac:dyDescent="0.2">
      <c r="A15" s="233">
        <f t="shared" si="0"/>
        <v>11</v>
      </c>
      <c r="B15" s="495"/>
      <c r="C15" s="637">
        <v>0</v>
      </c>
      <c r="D15" s="638">
        <f t="shared" si="1"/>
        <v>0</v>
      </c>
      <c r="E15" s="637">
        <v>0</v>
      </c>
      <c r="F15" s="639">
        <f t="shared" si="2"/>
        <v>0</v>
      </c>
      <c r="G15" s="223"/>
      <c r="H15" s="233">
        <f t="shared" si="5"/>
        <v>47</v>
      </c>
      <c r="I15" s="495"/>
      <c r="J15" s="637">
        <v>0</v>
      </c>
      <c r="K15" s="638">
        <f t="shared" si="3"/>
        <v>0</v>
      </c>
      <c r="L15" s="637">
        <v>0</v>
      </c>
      <c r="M15" s="639">
        <f t="shared" si="4"/>
        <v>0</v>
      </c>
    </row>
    <row r="16" spans="1:14" x14ac:dyDescent="0.2">
      <c r="A16" s="233">
        <f t="shared" si="0"/>
        <v>12</v>
      </c>
      <c r="B16" s="495"/>
      <c r="C16" s="637">
        <v>0</v>
      </c>
      <c r="D16" s="638">
        <f t="shared" si="1"/>
        <v>0</v>
      </c>
      <c r="E16" s="637">
        <v>0</v>
      </c>
      <c r="F16" s="639">
        <f t="shared" si="2"/>
        <v>0</v>
      </c>
      <c r="G16" s="223"/>
      <c r="H16" s="233">
        <f t="shared" si="5"/>
        <v>48</v>
      </c>
      <c r="I16" s="495"/>
      <c r="J16" s="637">
        <v>0</v>
      </c>
      <c r="K16" s="638">
        <f t="shared" si="3"/>
        <v>0</v>
      </c>
      <c r="L16" s="637">
        <v>0</v>
      </c>
      <c r="M16" s="639">
        <f t="shared" si="4"/>
        <v>0</v>
      </c>
    </row>
    <row r="17" spans="1:13" x14ac:dyDescent="0.2">
      <c r="A17" s="233">
        <f t="shared" si="0"/>
        <v>13</v>
      </c>
      <c r="B17" s="495"/>
      <c r="C17" s="637">
        <v>0</v>
      </c>
      <c r="D17" s="638">
        <f t="shared" si="1"/>
        <v>0</v>
      </c>
      <c r="E17" s="637">
        <v>0</v>
      </c>
      <c r="F17" s="639">
        <f t="shared" si="2"/>
        <v>0</v>
      </c>
      <c r="G17" s="223"/>
      <c r="H17" s="233">
        <f t="shared" si="5"/>
        <v>49</v>
      </c>
      <c r="I17" s="495"/>
      <c r="J17" s="637">
        <v>0</v>
      </c>
      <c r="K17" s="638">
        <f t="shared" si="3"/>
        <v>0</v>
      </c>
      <c r="L17" s="637">
        <v>0</v>
      </c>
      <c r="M17" s="639">
        <f t="shared" si="4"/>
        <v>0</v>
      </c>
    </row>
    <row r="18" spans="1:13" x14ac:dyDescent="0.2">
      <c r="A18" s="233">
        <f t="shared" si="0"/>
        <v>14</v>
      </c>
      <c r="B18" s="495"/>
      <c r="C18" s="637">
        <v>0</v>
      </c>
      <c r="D18" s="638">
        <f t="shared" si="1"/>
        <v>0</v>
      </c>
      <c r="E18" s="637">
        <v>0</v>
      </c>
      <c r="F18" s="639">
        <f t="shared" si="2"/>
        <v>0</v>
      </c>
      <c r="G18" s="223"/>
      <c r="H18" s="233">
        <f t="shared" si="5"/>
        <v>50</v>
      </c>
      <c r="I18" s="495"/>
      <c r="J18" s="637">
        <v>0</v>
      </c>
      <c r="K18" s="638">
        <f t="shared" si="3"/>
        <v>0</v>
      </c>
      <c r="L18" s="637">
        <v>0</v>
      </c>
      <c r="M18" s="639">
        <f t="shared" si="4"/>
        <v>0</v>
      </c>
    </row>
    <row r="19" spans="1:13" x14ac:dyDescent="0.2">
      <c r="A19" s="233">
        <f t="shared" si="0"/>
        <v>15</v>
      </c>
      <c r="B19" s="495"/>
      <c r="C19" s="637">
        <v>0</v>
      </c>
      <c r="D19" s="638">
        <f t="shared" si="1"/>
        <v>0</v>
      </c>
      <c r="E19" s="637">
        <v>0</v>
      </c>
      <c r="F19" s="639">
        <f t="shared" si="2"/>
        <v>0</v>
      </c>
      <c r="G19" s="223"/>
      <c r="H19" s="233">
        <f t="shared" si="5"/>
        <v>51</v>
      </c>
      <c r="I19" s="495"/>
      <c r="J19" s="637">
        <v>0</v>
      </c>
      <c r="K19" s="638">
        <f t="shared" si="3"/>
        <v>0</v>
      </c>
      <c r="L19" s="637">
        <v>0</v>
      </c>
      <c r="M19" s="639">
        <f t="shared" si="4"/>
        <v>0</v>
      </c>
    </row>
    <row r="20" spans="1:13" x14ac:dyDescent="0.2">
      <c r="A20" s="233">
        <f t="shared" si="0"/>
        <v>16</v>
      </c>
      <c r="B20" s="495"/>
      <c r="C20" s="637">
        <v>0</v>
      </c>
      <c r="D20" s="638">
        <f t="shared" si="1"/>
        <v>0</v>
      </c>
      <c r="E20" s="637">
        <v>0</v>
      </c>
      <c r="F20" s="639">
        <f t="shared" si="2"/>
        <v>0</v>
      </c>
      <c r="G20" s="223"/>
      <c r="H20" s="233">
        <f t="shared" si="5"/>
        <v>52</v>
      </c>
      <c r="I20" s="495"/>
      <c r="J20" s="637">
        <v>0</v>
      </c>
      <c r="K20" s="638">
        <f t="shared" si="3"/>
        <v>0</v>
      </c>
      <c r="L20" s="637">
        <v>0</v>
      </c>
      <c r="M20" s="639">
        <f t="shared" si="4"/>
        <v>0</v>
      </c>
    </row>
    <row r="21" spans="1:13" x14ac:dyDescent="0.2">
      <c r="A21" s="233">
        <f t="shared" si="0"/>
        <v>17</v>
      </c>
      <c r="B21" s="495"/>
      <c r="C21" s="637">
        <v>0</v>
      </c>
      <c r="D21" s="638">
        <f t="shared" si="1"/>
        <v>0</v>
      </c>
      <c r="E21" s="637">
        <v>0</v>
      </c>
      <c r="F21" s="639">
        <f t="shared" si="2"/>
        <v>0</v>
      </c>
      <c r="G21" s="235"/>
      <c r="H21" s="233">
        <f t="shared" si="5"/>
        <v>53</v>
      </c>
      <c r="I21" s="495"/>
      <c r="J21" s="637">
        <v>0</v>
      </c>
      <c r="K21" s="638">
        <f t="shared" si="3"/>
        <v>0</v>
      </c>
      <c r="L21" s="637">
        <v>0</v>
      </c>
      <c r="M21" s="639">
        <f t="shared" si="4"/>
        <v>0</v>
      </c>
    </row>
    <row r="22" spans="1:13" x14ac:dyDescent="0.2">
      <c r="A22" s="233">
        <f t="shared" si="0"/>
        <v>18</v>
      </c>
      <c r="B22" s="495"/>
      <c r="C22" s="637">
        <v>0</v>
      </c>
      <c r="D22" s="638">
        <f t="shared" si="1"/>
        <v>0</v>
      </c>
      <c r="E22" s="637">
        <v>0</v>
      </c>
      <c r="F22" s="639">
        <f t="shared" si="2"/>
        <v>0</v>
      </c>
      <c r="G22" s="235"/>
      <c r="H22" s="233">
        <f t="shared" si="5"/>
        <v>54</v>
      </c>
      <c r="I22" s="495"/>
      <c r="J22" s="637">
        <v>0</v>
      </c>
      <c r="K22" s="638">
        <f t="shared" si="3"/>
        <v>0</v>
      </c>
      <c r="L22" s="637">
        <v>0</v>
      </c>
      <c r="M22" s="639">
        <f t="shared" si="4"/>
        <v>0</v>
      </c>
    </row>
    <row r="23" spans="1:13" x14ac:dyDescent="0.2">
      <c r="A23" s="233">
        <f t="shared" si="0"/>
        <v>19</v>
      </c>
      <c r="B23" s="495"/>
      <c r="C23" s="637">
        <v>0</v>
      </c>
      <c r="D23" s="638">
        <f t="shared" si="1"/>
        <v>0</v>
      </c>
      <c r="E23" s="637">
        <v>0</v>
      </c>
      <c r="F23" s="639">
        <f t="shared" si="2"/>
        <v>0</v>
      </c>
      <c r="G23" s="235"/>
      <c r="H23" s="233">
        <f t="shared" si="5"/>
        <v>55</v>
      </c>
      <c r="I23" s="495"/>
      <c r="J23" s="637">
        <v>0</v>
      </c>
      <c r="K23" s="638">
        <f t="shared" si="3"/>
        <v>0</v>
      </c>
      <c r="L23" s="637">
        <v>0</v>
      </c>
      <c r="M23" s="639">
        <f t="shared" si="4"/>
        <v>0</v>
      </c>
    </row>
    <row r="24" spans="1:13" x14ac:dyDescent="0.2">
      <c r="A24" s="233">
        <f t="shared" si="0"/>
        <v>20</v>
      </c>
      <c r="B24" s="495"/>
      <c r="C24" s="637">
        <v>0</v>
      </c>
      <c r="D24" s="638">
        <f t="shared" si="1"/>
        <v>0</v>
      </c>
      <c r="E24" s="637">
        <v>0</v>
      </c>
      <c r="F24" s="639">
        <f t="shared" si="2"/>
        <v>0</v>
      </c>
      <c r="G24" s="223"/>
      <c r="H24" s="233">
        <f t="shared" si="5"/>
        <v>56</v>
      </c>
      <c r="I24" s="495"/>
      <c r="J24" s="637">
        <v>0</v>
      </c>
      <c r="K24" s="638">
        <f t="shared" si="3"/>
        <v>0</v>
      </c>
      <c r="L24" s="637">
        <v>0</v>
      </c>
      <c r="M24" s="639">
        <f t="shared" si="4"/>
        <v>0</v>
      </c>
    </row>
    <row r="25" spans="1:13" x14ac:dyDescent="0.2">
      <c r="A25" s="233">
        <f t="shared" si="0"/>
        <v>21</v>
      </c>
      <c r="B25" s="495"/>
      <c r="C25" s="637">
        <v>0</v>
      </c>
      <c r="D25" s="638">
        <f t="shared" si="1"/>
        <v>0</v>
      </c>
      <c r="E25" s="637">
        <v>0</v>
      </c>
      <c r="F25" s="639">
        <f t="shared" si="2"/>
        <v>0</v>
      </c>
      <c r="G25" s="223"/>
      <c r="H25" s="233">
        <f t="shared" si="5"/>
        <v>57</v>
      </c>
      <c r="I25" s="495"/>
      <c r="J25" s="637">
        <v>0</v>
      </c>
      <c r="K25" s="638">
        <f t="shared" si="3"/>
        <v>0</v>
      </c>
      <c r="L25" s="637">
        <v>0</v>
      </c>
      <c r="M25" s="639">
        <f t="shared" si="4"/>
        <v>0</v>
      </c>
    </row>
    <row r="26" spans="1:13" x14ac:dyDescent="0.2">
      <c r="A26" s="233">
        <f t="shared" si="0"/>
        <v>22</v>
      </c>
      <c r="B26" s="495"/>
      <c r="C26" s="637">
        <v>0</v>
      </c>
      <c r="D26" s="638">
        <f t="shared" si="1"/>
        <v>0</v>
      </c>
      <c r="E26" s="637">
        <v>0</v>
      </c>
      <c r="F26" s="639">
        <f t="shared" si="2"/>
        <v>0</v>
      </c>
      <c r="G26" s="223"/>
      <c r="H26" s="233">
        <f t="shared" si="5"/>
        <v>58</v>
      </c>
      <c r="I26" s="495"/>
      <c r="J26" s="637">
        <v>0</v>
      </c>
      <c r="K26" s="638">
        <f t="shared" si="3"/>
        <v>0</v>
      </c>
      <c r="L26" s="637">
        <v>0</v>
      </c>
      <c r="M26" s="639">
        <f t="shared" si="4"/>
        <v>0</v>
      </c>
    </row>
    <row r="27" spans="1:13" x14ac:dyDescent="0.2">
      <c r="A27" s="233">
        <f t="shared" si="0"/>
        <v>23</v>
      </c>
      <c r="B27" s="495"/>
      <c r="C27" s="637">
        <v>0</v>
      </c>
      <c r="D27" s="638">
        <f t="shared" si="1"/>
        <v>0</v>
      </c>
      <c r="E27" s="637">
        <v>0</v>
      </c>
      <c r="F27" s="639">
        <f t="shared" si="2"/>
        <v>0</v>
      </c>
      <c r="G27" s="223"/>
      <c r="H27" s="233">
        <f t="shared" si="5"/>
        <v>59</v>
      </c>
      <c r="I27" s="495"/>
      <c r="J27" s="637">
        <v>0</v>
      </c>
      <c r="K27" s="638">
        <f t="shared" si="3"/>
        <v>0</v>
      </c>
      <c r="L27" s="637">
        <v>0</v>
      </c>
      <c r="M27" s="639">
        <f t="shared" si="4"/>
        <v>0</v>
      </c>
    </row>
    <row r="28" spans="1:13" x14ac:dyDescent="0.2">
      <c r="A28" s="233">
        <f t="shared" si="0"/>
        <v>24</v>
      </c>
      <c r="B28" s="495"/>
      <c r="C28" s="637">
        <v>0</v>
      </c>
      <c r="D28" s="638">
        <f t="shared" si="1"/>
        <v>0</v>
      </c>
      <c r="E28" s="637">
        <v>0</v>
      </c>
      <c r="F28" s="639">
        <f t="shared" si="2"/>
        <v>0</v>
      </c>
      <c r="G28" s="223"/>
      <c r="H28" s="233">
        <f t="shared" si="5"/>
        <v>60</v>
      </c>
      <c r="I28" s="495"/>
      <c r="J28" s="637">
        <v>0</v>
      </c>
      <c r="K28" s="638">
        <f t="shared" si="3"/>
        <v>0</v>
      </c>
      <c r="L28" s="637">
        <v>0</v>
      </c>
      <c r="M28" s="639">
        <f t="shared" si="4"/>
        <v>0</v>
      </c>
    </row>
    <row r="29" spans="1:13" x14ac:dyDescent="0.2">
      <c r="A29" s="233">
        <f t="shared" si="0"/>
        <v>25</v>
      </c>
      <c r="B29" s="495"/>
      <c r="C29" s="637">
        <v>0</v>
      </c>
      <c r="D29" s="638">
        <f t="shared" si="1"/>
        <v>0</v>
      </c>
      <c r="E29" s="637">
        <v>0</v>
      </c>
      <c r="F29" s="639">
        <f t="shared" si="2"/>
        <v>0</v>
      </c>
      <c r="G29" s="223"/>
      <c r="H29" s="233">
        <f t="shared" si="5"/>
        <v>61</v>
      </c>
      <c r="I29" s="495"/>
      <c r="J29" s="637">
        <v>0</v>
      </c>
      <c r="K29" s="638">
        <f t="shared" si="3"/>
        <v>0</v>
      </c>
      <c r="L29" s="637">
        <v>0</v>
      </c>
      <c r="M29" s="639">
        <f t="shared" si="4"/>
        <v>0</v>
      </c>
    </row>
    <row r="30" spans="1:13" x14ac:dyDescent="0.2">
      <c r="A30" s="233">
        <f t="shared" si="0"/>
        <v>26</v>
      </c>
      <c r="B30" s="495"/>
      <c r="C30" s="637">
        <v>0</v>
      </c>
      <c r="D30" s="638">
        <f t="shared" si="1"/>
        <v>0</v>
      </c>
      <c r="E30" s="637">
        <v>0</v>
      </c>
      <c r="F30" s="639">
        <f t="shared" si="2"/>
        <v>0</v>
      </c>
      <c r="G30" s="223"/>
      <c r="H30" s="233">
        <f t="shared" si="5"/>
        <v>62</v>
      </c>
      <c r="I30" s="495"/>
      <c r="J30" s="637">
        <v>0</v>
      </c>
      <c r="K30" s="638">
        <f t="shared" si="3"/>
        <v>0</v>
      </c>
      <c r="L30" s="637">
        <v>0</v>
      </c>
      <c r="M30" s="639">
        <f t="shared" si="4"/>
        <v>0</v>
      </c>
    </row>
    <row r="31" spans="1:13" x14ac:dyDescent="0.2">
      <c r="A31" s="233">
        <f t="shared" si="0"/>
        <v>27</v>
      </c>
      <c r="B31" s="495"/>
      <c r="C31" s="637">
        <v>0</v>
      </c>
      <c r="D31" s="638">
        <f t="shared" si="1"/>
        <v>0</v>
      </c>
      <c r="E31" s="637">
        <v>0</v>
      </c>
      <c r="F31" s="639">
        <f t="shared" si="2"/>
        <v>0</v>
      </c>
      <c r="G31" s="223"/>
      <c r="H31" s="233">
        <f t="shared" si="5"/>
        <v>63</v>
      </c>
      <c r="I31" s="495"/>
      <c r="J31" s="637">
        <v>0</v>
      </c>
      <c r="K31" s="638">
        <f t="shared" si="3"/>
        <v>0</v>
      </c>
      <c r="L31" s="637">
        <v>0</v>
      </c>
      <c r="M31" s="639">
        <f t="shared" si="4"/>
        <v>0</v>
      </c>
    </row>
    <row r="32" spans="1:13" x14ac:dyDescent="0.2">
      <c r="A32" s="233">
        <f t="shared" si="0"/>
        <v>28</v>
      </c>
      <c r="B32" s="495"/>
      <c r="C32" s="637">
        <v>0</v>
      </c>
      <c r="D32" s="638">
        <f t="shared" si="1"/>
        <v>0</v>
      </c>
      <c r="E32" s="637">
        <v>0</v>
      </c>
      <c r="F32" s="639">
        <f t="shared" si="2"/>
        <v>0</v>
      </c>
      <c r="G32" s="223"/>
      <c r="H32" s="233">
        <f t="shared" si="5"/>
        <v>64</v>
      </c>
      <c r="I32" s="495"/>
      <c r="J32" s="637">
        <v>0</v>
      </c>
      <c r="K32" s="638">
        <f t="shared" si="3"/>
        <v>0</v>
      </c>
      <c r="L32" s="637">
        <v>0</v>
      </c>
      <c r="M32" s="639">
        <f t="shared" si="4"/>
        <v>0</v>
      </c>
    </row>
    <row r="33" spans="1:13" x14ac:dyDescent="0.2">
      <c r="A33" s="233">
        <f t="shared" si="0"/>
        <v>29</v>
      </c>
      <c r="B33" s="495"/>
      <c r="C33" s="637">
        <v>0</v>
      </c>
      <c r="D33" s="638">
        <f t="shared" si="1"/>
        <v>0</v>
      </c>
      <c r="E33" s="637">
        <v>0</v>
      </c>
      <c r="F33" s="639">
        <f t="shared" si="2"/>
        <v>0</v>
      </c>
      <c r="G33" s="223"/>
      <c r="H33" s="233">
        <f t="shared" si="5"/>
        <v>65</v>
      </c>
      <c r="I33" s="495"/>
      <c r="J33" s="637">
        <v>0</v>
      </c>
      <c r="K33" s="638">
        <f t="shared" si="3"/>
        <v>0</v>
      </c>
      <c r="L33" s="637">
        <v>0</v>
      </c>
      <c r="M33" s="639">
        <f t="shared" si="4"/>
        <v>0</v>
      </c>
    </row>
    <row r="34" spans="1:13" x14ac:dyDescent="0.2">
      <c r="A34" s="233">
        <f t="shared" si="0"/>
        <v>30</v>
      </c>
      <c r="B34" s="495"/>
      <c r="C34" s="637">
        <v>0</v>
      </c>
      <c r="D34" s="638">
        <f t="shared" si="1"/>
        <v>0</v>
      </c>
      <c r="E34" s="637">
        <v>0</v>
      </c>
      <c r="F34" s="639">
        <f t="shared" si="2"/>
        <v>0</v>
      </c>
      <c r="G34" s="223"/>
      <c r="H34" s="233">
        <f t="shared" si="5"/>
        <v>66</v>
      </c>
      <c r="I34" s="495"/>
      <c r="J34" s="637">
        <v>0</v>
      </c>
      <c r="K34" s="638">
        <f t="shared" si="3"/>
        <v>0</v>
      </c>
      <c r="L34" s="637">
        <v>0</v>
      </c>
      <c r="M34" s="639">
        <f t="shared" si="4"/>
        <v>0</v>
      </c>
    </row>
    <row r="35" spans="1:13" x14ac:dyDescent="0.2">
      <c r="A35" s="233">
        <f t="shared" si="0"/>
        <v>31</v>
      </c>
      <c r="B35" s="495"/>
      <c r="C35" s="637">
        <v>0</v>
      </c>
      <c r="D35" s="638">
        <f t="shared" si="1"/>
        <v>0</v>
      </c>
      <c r="E35" s="637">
        <v>0</v>
      </c>
      <c r="F35" s="639">
        <f t="shared" si="2"/>
        <v>0</v>
      </c>
      <c r="G35" s="223"/>
      <c r="H35" s="233">
        <f t="shared" si="5"/>
        <v>67</v>
      </c>
      <c r="I35" s="495"/>
      <c r="J35" s="637">
        <v>0</v>
      </c>
      <c r="K35" s="638">
        <f t="shared" si="3"/>
        <v>0</v>
      </c>
      <c r="L35" s="637">
        <v>0</v>
      </c>
      <c r="M35" s="639">
        <f t="shared" si="4"/>
        <v>0</v>
      </c>
    </row>
    <row r="36" spans="1:13" x14ac:dyDescent="0.2">
      <c r="A36" s="233">
        <f t="shared" si="0"/>
        <v>32</v>
      </c>
      <c r="B36" s="495"/>
      <c r="C36" s="637">
        <v>0</v>
      </c>
      <c r="D36" s="638">
        <f t="shared" si="1"/>
        <v>0</v>
      </c>
      <c r="E36" s="637">
        <v>0</v>
      </c>
      <c r="F36" s="639">
        <f t="shared" si="2"/>
        <v>0</v>
      </c>
      <c r="G36" s="223"/>
      <c r="H36" s="233">
        <f t="shared" si="5"/>
        <v>68</v>
      </c>
      <c r="I36" s="495"/>
      <c r="J36" s="637">
        <v>0</v>
      </c>
      <c r="K36" s="638">
        <f t="shared" si="3"/>
        <v>0</v>
      </c>
      <c r="L36" s="637">
        <v>0</v>
      </c>
      <c r="M36" s="639">
        <f t="shared" si="4"/>
        <v>0</v>
      </c>
    </row>
    <row r="37" spans="1:13" x14ac:dyDescent="0.2">
      <c r="A37" s="233">
        <f t="shared" si="0"/>
        <v>33</v>
      </c>
      <c r="B37" s="495"/>
      <c r="C37" s="637">
        <v>0</v>
      </c>
      <c r="D37" s="638">
        <f t="shared" si="1"/>
        <v>0</v>
      </c>
      <c r="E37" s="637">
        <v>0</v>
      </c>
      <c r="F37" s="639">
        <f t="shared" si="2"/>
        <v>0</v>
      </c>
      <c r="G37" s="223"/>
      <c r="H37" s="233">
        <f t="shared" si="5"/>
        <v>69</v>
      </c>
      <c r="I37" s="495"/>
      <c r="J37" s="637">
        <v>0</v>
      </c>
      <c r="K37" s="638">
        <f t="shared" si="3"/>
        <v>0</v>
      </c>
      <c r="L37" s="637">
        <v>0</v>
      </c>
      <c r="M37" s="639">
        <f t="shared" si="4"/>
        <v>0</v>
      </c>
    </row>
    <row r="38" spans="1:13" x14ac:dyDescent="0.2">
      <c r="A38" s="233">
        <f t="shared" si="0"/>
        <v>34</v>
      </c>
      <c r="B38" s="495"/>
      <c r="C38" s="637">
        <v>0</v>
      </c>
      <c r="D38" s="638">
        <f t="shared" si="1"/>
        <v>0</v>
      </c>
      <c r="E38" s="637">
        <v>0</v>
      </c>
      <c r="F38" s="639">
        <f t="shared" si="2"/>
        <v>0</v>
      </c>
      <c r="G38" s="223"/>
      <c r="H38" s="233">
        <f t="shared" si="5"/>
        <v>70</v>
      </c>
      <c r="I38" s="495"/>
      <c r="J38" s="637">
        <v>0</v>
      </c>
      <c r="K38" s="638">
        <f t="shared" si="3"/>
        <v>0</v>
      </c>
      <c r="L38" s="637">
        <v>0</v>
      </c>
      <c r="M38" s="639">
        <f t="shared" si="4"/>
        <v>0</v>
      </c>
    </row>
    <row r="39" spans="1:13" x14ac:dyDescent="0.2">
      <c r="A39" s="233">
        <f t="shared" si="0"/>
        <v>35</v>
      </c>
      <c r="B39" s="495"/>
      <c r="C39" s="637">
        <v>0</v>
      </c>
      <c r="D39" s="638">
        <f t="shared" si="1"/>
        <v>0</v>
      </c>
      <c r="E39" s="637">
        <v>0</v>
      </c>
      <c r="F39" s="639">
        <f t="shared" si="2"/>
        <v>0</v>
      </c>
      <c r="G39" s="223"/>
      <c r="H39" s="233">
        <f t="shared" si="5"/>
        <v>71</v>
      </c>
      <c r="I39" s="495"/>
      <c r="J39" s="637">
        <v>0</v>
      </c>
      <c r="K39" s="638">
        <f t="shared" si="3"/>
        <v>0</v>
      </c>
      <c r="L39" s="637">
        <v>0</v>
      </c>
      <c r="M39" s="639">
        <f t="shared" si="4"/>
        <v>0</v>
      </c>
    </row>
    <row r="40" spans="1:13" x14ac:dyDescent="0.2">
      <c r="A40" s="233">
        <f t="shared" si="0"/>
        <v>36</v>
      </c>
      <c r="B40" s="495"/>
      <c r="C40" s="637">
        <v>0</v>
      </c>
      <c r="D40" s="638">
        <f t="shared" si="1"/>
        <v>0</v>
      </c>
      <c r="E40" s="637">
        <v>0</v>
      </c>
      <c r="F40" s="639">
        <f t="shared" si="2"/>
        <v>0</v>
      </c>
      <c r="G40" s="223"/>
      <c r="H40" s="233">
        <f t="shared" si="5"/>
        <v>72</v>
      </c>
      <c r="I40" s="495"/>
      <c r="J40" s="637">
        <v>0</v>
      </c>
      <c r="K40" s="638">
        <f t="shared" si="3"/>
        <v>0</v>
      </c>
      <c r="L40" s="637">
        <v>0</v>
      </c>
      <c r="M40" s="639">
        <f t="shared" si="4"/>
        <v>0</v>
      </c>
    </row>
    <row r="41" spans="1:13" ht="15.75" thickBot="1" x14ac:dyDescent="0.25">
      <c r="A41" s="233">
        <f t="shared" si="0"/>
        <v>37</v>
      </c>
      <c r="B41" s="495"/>
      <c r="C41" s="637">
        <v>0</v>
      </c>
      <c r="D41" s="638">
        <f t="shared" si="1"/>
        <v>0</v>
      </c>
      <c r="E41" s="637">
        <v>0</v>
      </c>
      <c r="F41" s="639">
        <f t="shared" si="2"/>
        <v>0</v>
      </c>
      <c r="G41" s="223"/>
      <c r="H41" s="233">
        <f t="shared" si="5"/>
        <v>73</v>
      </c>
      <c r="I41" s="495"/>
      <c r="J41" s="637">
        <v>0</v>
      </c>
      <c r="K41" s="638">
        <f t="shared" si="3"/>
        <v>0</v>
      </c>
      <c r="L41" s="637">
        <v>0</v>
      </c>
      <c r="M41" s="639">
        <f t="shared" si="4"/>
        <v>0</v>
      </c>
    </row>
    <row r="42" spans="1:13" ht="16.5" thickTop="1" thickBot="1" x14ac:dyDescent="0.25">
      <c r="A42" s="236" t="s">
        <v>7</v>
      </c>
      <c r="B42" s="492"/>
      <c r="C42" s="640">
        <f>SUM(C5:C41)</f>
        <v>0</v>
      </c>
      <c r="D42" s="640">
        <f>SUM(D5:D41)</f>
        <v>0</v>
      </c>
      <c r="E42" s="640">
        <f>SUM(E5:E41)</f>
        <v>0</v>
      </c>
      <c r="F42" s="641">
        <f>SUM(F5:F41)</f>
        <v>0</v>
      </c>
      <c r="G42" s="223"/>
      <c r="H42" s="236" t="s">
        <v>7</v>
      </c>
      <c r="I42" s="492"/>
      <c r="J42" s="640">
        <f>SUM(J5:J41)</f>
        <v>0</v>
      </c>
      <c r="K42" s="640">
        <f>SUM(K5:K41)</f>
        <v>0</v>
      </c>
      <c r="L42" s="640">
        <f>SUM(L5:L41)</f>
        <v>0</v>
      </c>
      <c r="M42" s="641">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9" type="noConversion"/>
  <printOptions horizontalCentered="1"/>
  <pageMargins left="0.74803149606299213" right="0.74803149606299213" top="0.78740157480314965" bottom="0.78740157480314965" header="0.51181102362204722" footer="0.51181102362204722"/>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65"/>
  <sheetViews>
    <sheetView workbookViewId="0">
      <selection sqref="A1:O68"/>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96"/>
      <c r="B1" s="697"/>
      <c r="C1" s="697"/>
      <c r="D1" s="698" t="s">
        <v>322</v>
      </c>
      <c r="E1" s="699"/>
      <c r="F1" s="699"/>
      <c r="G1" s="697"/>
      <c r="H1" s="697"/>
      <c r="I1" s="697"/>
      <c r="J1" s="697"/>
      <c r="K1" s="697"/>
      <c r="L1" s="697"/>
      <c r="M1" s="700" t="s">
        <v>323</v>
      </c>
      <c r="N1" s="701"/>
      <c r="O1" s="700"/>
    </row>
    <row r="2" spans="1:15" x14ac:dyDescent="0.2">
      <c r="A2" s="702"/>
      <c r="B2" s="121"/>
      <c r="C2" s="7"/>
      <c r="D2" s="7" t="s">
        <v>324</v>
      </c>
      <c r="E2" s="7"/>
      <c r="F2" s="7"/>
      <c r="G2" s="7"/>
      <c r="H2" s="7"/>
      <c r="I2" s="7"/>
      <c r="J2" s="7"/>
      <c r="K2" s="7"/>
      <c r="L2" s="7"/>
      <c r="M2" s="7"/>
      <c r="N2" s="121" t="s">
        <v>325</v>
      </c>
      <c r="O2" s="703"/>
    </row>
    <row r="3" spans="1:15" x14ac:dyDescent="0.2">
      <c r="A3" s="702"/>
      <c r="B3" s="121"/>
      <c r="C3" s="7"/>
      <c r="D3" s="7"/>
      <c r="E3" s="7"/>
      <c r="F3" s="7"/>
      <c r="G3" s="7"/>
      <c r="H3" s="7"/>
      <c r="I3" s="7"/>
      <c r="J3" s="7"/>
      <c r="K3" s="7"/>
      <c r="L3" s="7"/>
      <c r="M3" s="7"/>
      <c r="N3" s="7"/>
      <c r="O3" s="703"/>
    </row>
    <row r="4" spans="1:15" x14ac:dyDescent="0.2">
      <c r="A4" s="702"/>
      <c r="B4" s="121"/>
      <c r="C4" s="7"/>
      <c r="D4" s="7"/>
      <c r="E4" s="704" t="s">
        <v>326</v>
      </c>
      <c r="F4" s="7"/>
      <c r="G4" s="7"/>
      <c r="H4" s="7"/>
      <c r="I4" s="705" t="s">
        <v>327</v>
      </c>
      <c r="J4" s="706">
        <v>0</v>
      </c>
      <c r="K4" s="7"/>
      <c r="L4" s="7"/>
      <c r="M4" s="707" t="s">
        <v>328</v>
      </c>
      <c r="N4" s="7"/>
      <c r="O4" s="708"/>
    </row>
    <row r="5" spans="1:15" x14ac:dyDescent="0.2">
      <c r="A5" s="702"/>
      <c r="B5" s="121"/>
      <c r="C5" s="7"/>
      <c r="D5" s="7"/>
      <c r="E5" s="1199" t="s">
        <v>329</v>
      </c>
      <c r="F5" s="1200"/>
      <c r="G5" s="1201">
        <v>0</v>
      </c>
      <c r="H5" s="1202"/>
      <c r="I5" s="7"/>
      <c r="J5" s="7"/>
      <c r="K5" s="7"/>
      <c r="L5" s="7"/>
      <c r="M5" s="707" t="s">
        <v>330</v>
      </c>
      <c r="N5" s="1203"/>
      <c r="O5" s="1204"/>
    </row>
    <row r="6" spans="1:15" x14ac:dyDescent="0.2">
      <c r="A6" s="709" t="s">
        <v>331</v>
      </c>
      <c r="B6" s="121"/>
      <c r="C6" s="710"/>
      <c r="D6" s="711" t="s">
        <v>327</v>
      </c>
      <c r="E6" s="712"/>
      <c r="F6" s="712"/>
      <c r="G6" s="712"/>
      <c r="H6" s="712"/>
      <c r="I6" s="712"/>
      <c r="J6" s="712"/>
      <c r="K6" s="712"/>
      <c r="L6" s="712"/>
      <c r="M6" s="712"/>
      <c r="N6" s="7"/>
      <c r="O6" s="703"/>
    </row>
    <row r="7" spans="1:15" x14ac:dyDescent="0.2">
      <c r="A7" s="709" t="s">
        <v>332</v>
      </c>
      <c r="B7" s="121"/>
      <c r="C7" s="705"/>
      <c r="D7" s="711" t="s">
        <v>327</v>
      </c>
      <c r="E7" s="712"/>
      <c r="F7" s="712"/>
      <c r="G7" s="712"/>
      <c r="H7" s="712"/>
      <c r="I7" s="712"/>
      <c r="J7" s="713"/>
      <c r="K7" s="712"/>
      <c r="L7" s="712"/>
      <c r="M7" s="712"/>
      <c r="N7" s="7"/>
      <c r="O7" s="703"/>
    </row>
    <row r="8" spans="1:15" x14ac:dyDescent="0.2">
      <c r="A8" s="702"/>
      <c r="B8" s="121"/>
      <c r="C8" s="7"/>
      <c r="D8" s="121"/>
      <c r="E8" s="121"/>
      <c r="F8" s="121"/>
      <c r="G8" s="121"/>
      <c r="H8" s="121"/>
      <c r="I8" s="121"/>
      <c r="J8" s="714"/>
      <c r="K8" s="121"/>
      <c r="L8" s="121"/>
      <c r="M8" s="121"/>
      <c r="N8" s="121"/>
      <c r="O8" s="703"/>
    </row>
    <row r="9" spans="1:15" x14ac:dyDescent="0.2">
      <c r="A9" s="709" t="s">
        <v>333</v>
      </c>
      <c r="B9" s="121"/>
      <c r="C9" s="711" t="s">
        <v>334</v>
      </c>
      <c r="D9" s="7"/>
      <c r="E9" s="7"/>
      <c r="F9" s="7"/>
      <c r="G9" s="7"/>
      <c r="H9" s="121"/>
      <c r="I9" s="121"/>
      <c r="J9" s="7"/>
      <c r="K9" s="7"/>
      <c r="L9" s="7"/>
      <c r="M9" s="7"/>
      <c r="N9" s="7"/>
      <c r="O9" s="703"/>
    </row>
    <row r="10" spans="1:15" x14ac:dyDescent="0.2">
      <c r="A10" s="715" t="s">
        <v>335</v>
      </c>
      <c r="B10" s="716"/>
      <c r="C10" s="717"/>
      <c r="D10" s="717"/>
      <c r="E10" s="717"/>
      <c r="F10" s="717"/>
      <c r="G10" s="717"/>
      <c r="H10" s="718" t="s">
        <v>336</v>
      </c>
      <c r="I10" s="719"/>
      <c r="J10" s="720" t="s">
        <v>337</v>
      </c>
      <c r="K10" s="721" t="s">
        <v>338</v>
      </c>
      <c r="L10" s="722"/>
      <c r="M10" s="723"/>
      <c r="N10" s="724" t="s">
        <v>339</v>
      </c>
      <c r="O10" s="725" t="s">
        <v>340</v>
      </c>
    </row>
    <row r="11" spans="1:15" x14ac:dyDescent="0.2">
      <c r="A11" s="726"/>
      <c r="B11" s="727"/>
      <c r="C11" s="728"/>
      <c r="D11" s="729" t="s">
        <v>341</v>
      </c>
      <c r="E11" s="730"/>
      <c r="F11" s="731" t="s">
        <v>342</v>
      </c>
      <c r="G11" s="732"/>
      <c r="H11" s="733" t="s">
        <v>343</v>
      </c>
      <c r="I11" s="121"/>
      <c r="J11" s="734" t="s">
        <v>344</v>
      </c>
      <c r="K11" s="735" t="s">
        <v>345</v>
      </c>
      <c r="L11" s="727" t="s">
        <v>346</v>
      </c>
      <c r="M11" s="720" t="s">
        <v>347</v>
      </c>
      <c r="N11" s="736" t="s">
        <v>348</v>
      </c>
      <c r="O11" s="737" t="s">
        <v>349</v>
      </c>
    </row>
    <row r="12" spans="1:15" x14ac:dyDescent="0.2">
      <c r="A12" s="738"/>
      <c r="B12" s="1205" t="s">
        <v>4</v>
      </c>
      <c r="C12" s="1206"/>
      <c r="D12" s="739" t="s">
        <v>350</v>
      </c>
      <c r="E12" s="740"/>
      <c r="F12" s="741" t="s">
        <v>350</v>
      </c>
      <c r="G12" s="740"/>
      <c r="H12" s="1205" t="s">
        <v>351</v>
      </c>
      <c r="I12" s="1207"/>
      <c r="J12" s="742" t="s">
        <v>352</v>
      </c>
      <c r="K12" s="743" t="s">
        <v>353</v>
      </c>
      <c r="L12" s="741" t="s">
        <v>354</v>
      </c>
      <c r="M12" s="744" t="s">
        <v>355</v>
      </c>
      <c r="N12" s="742" t="s">
        <v>356</v>
      </c>
      <c r="O12" s="745" t="s">
        <v>357</v>
      </c>
    </row>
    <row r="13" spans="1:15" x14ac:dyDescent="0.2">
      <c r="A13" s="746" t="s">
        <v>358</v>
      </c>
      <c r="B13" s="747"/>
      <c r="C13" s="748"/>
      <c r="D13" s="1208"/>
      <c r="E13" s="1209"/>
      <c r="F13" s="747"/>
      <c r="G13" s="748"/>
      <c r="H13" s="749"/>
      <c r="I13" s="750"/>
      <c r="J13" s="751"/>
      <c r="K13" s="752"/>
      <c r="L13" s="753"/>
      <c r="M13" s="754"/>
      <c r="N13" s="748"/>
      <c r="O13" s="755"/>
    </row>
    <row r="14" spans="1:15" x14ac:dyDescent="0.2">
      <c r="A14" s="756" t="s">
        <v>359</v>
      </c>
      <c r="B14" s="757"/>
      <c r="C14" s="758"/>
      <c r="D14" s="743"/>
      <c r="E14" s="759"/>
      <c r="F14" s="757"/>
      <c r="G14" s="758"/>
      <c r="H14" s="760"/>
      <c r="I14" s="761"/>
      <c r="J14" s="762"/>
      <c r="K14" s="763"/>
      <c r="L14" s="763"/>
      <c r="M14" s="764"/>
      <c r="N14" s="742"/>
      <c r="O14" s="765"/>
    </row>
    <row r="15" spans="1:15" x14ac:dyDescent="0.2">
      <c r="A15" s="766"/>
      <c r="B15" s="767"/>
      <c r="C15" s="121"/>
      <c r="D15" s="736"/>
      <c r="E15" s="768"/>
      <c r="F15" s="767"/>
      <c r="G15" s="121"/>
      <c r="H15" s="121"/>
      <c r="I15" s="121"/>
      <c r="J15" s="710" t="s">
        <v>305</v>
      </c>
      <c r="K15" s="736" t="s">
        <v>307</v>
      </c>
      <c r="L15" s="710" t="s">
        <v>309</v>
      </c>
      <c r="M15" s="736" t="s">
        <v>311</v>
      </c>
      <c r="N15" s="121"/>
      <c r="O15" s="769" t="s">
        <v>10</v>
      </c>
    </row>
    <row r="16" spans="1:15" ht="15.75" thickBot="1" x14ac:dyDescent="0.25">
      <c r="A16" s="702" t="s">
        <v>360</v>
      </c>
      <c r="B16" s="767"/>
      <c r="C16" s="121"/>
      <c r="D16" s="736"/>
      <c r="E16" s="768"/>
      <c r="F16" s="767"/>
      <c r="G16" s="121"/>
      <c r="H16" s="121"/>
      <c r="I16" s="121"/>
      <c r="J16" s="711" t="s">
        <v>361</v>
      </c>
      <c r="K16" s="121"/>
      <c r="L16" s="770"/>
      <c r="M16" s="711"/>
      <c r="N16" s="121"/>
      <c r="O16" s="771">
        <f>J13+J14+K13+K14+L13+L14+M13+M14</f>
        <v>0</v>
      </c>
    </row>
    <row r="17" spans="1:15" x14ac:dyDescent="0.2">
      <c r="A17" s="702" t="s">
        <v>362</v>
      </c>
      <c r="B17" s="767"/>
      <c r="C17" s="121"/>
      <c r="D17" s="736"/>
      <c r="E17" s="772"/>
      <c r="F17" s="767"/>
      <c r="G17" s="121"/>
      <c r="H17" s="121"/>
      <c r="I17" s="121"/>
      <c r="J17" s="736"/>
      <c r="K17" s="773"/>
      <c r="L17" s="774"/>
      <c r="M17" s="775"/>
      <c r="N17" s="776" t="s">
        <v>363</v>
      </c>
      <c r="O17" s="777" t="s">
        <v>10</v>
      </c>
    </row>
    <row r="18" spans="1:15" ht="15.75" thickBot="1" x14ac:dyDescent="0.25">
      <c r="A18" s="778" t="s">
        <v>364</v>
      </c>
      <c r="B18" s="779"/>
      <c r="C18" s="780"/>
      <c r="D18" s="781"/>
      <c r="E18" s="782"/>
      <c r="F18" s="779"/>
      <c r="G18" s="780"/>
      <c r="H18" s="780"/>
      <c r="I18" s="780"/>
      <c r="J18" s="781"/>
      <c r="K18" s="783" t="s">
        <v>365</v>
      </c>
      <c r="L18" s="782"/>
      <c r="M18" s="781"/>
      <c r="N18" s="784">
        <v>0</v>
      </c>
      <c r="O18" s="785"/>
    </row>
    <row r="19" spans="1:15" ht="15.75" thickTop="1" x14ac:dyDescent="0.2">
      <c r="A19" s="702"/>
      <c r="B19" s="767"/>
      <c r="C19" s="121"/>
      <c r="D19" s="736"/>
      <c r="E19" s="772"/>
      <c r="F19" s="767"/>
      <c r="G19" s="121"/>
      <c r="H19" s="121"/>
      <c r="I19" s="121"/>
      <c r="J19" s="736"/>
      <c r="K19" s="767"/>
      <c r="L19" s="772"/>
      <c r="M19" s="736"/>
      <c r="N19" s="736"/>
      <c r="O19" s="786"/>
    </row>
    <row r="20" spans="1:15" x14ac:dyDescent="0.2">
      <c r="A20" s="715" t="s">
        <v>366</v>
      </c>
      <c r="B20" s="717"/>
      <c r="C20" s="716"/>
      <c r="D20" s="717"/>
      <c r="E20" s="717"/>
      <c r="F20" s="717"/>
      <c r="G20" s="717"/>
      <c r="H20" s="717"/>
      <c r="I20" s="717"/>
      <c r="J20" s="717"/>
      <c r="K20" s="717"/>
      <c r="L20" s="717"/>
      <c r="M20" s="717"/>
      <c r="N20" s="717"/>
      <c r="O20" s="787"/>
    </row>
    <row r="21" spans="1:15" x14ac:dyDescent="0.2">
      <c r="A21" s="788"/>
      <c r="B21" s="716" t="s">
        <v>367</v>
      </c>
      <c r="C21" s="758"/>
      <c r="D21" s="717"/>
      <c r="E21" s="717"/>
      <c r="F21" s="717"/>
      <c r="G21" s="717"/>
      <c r="H21" s="789"/>
      <c r="I21" s="716" t="s">
        <v>368</v>
      </c>
      <c r="J21" s="717"/>
      <c r="K21" s="716"/>
      <c r="L21" s="717"/>
      <c r="M21" s="790" t="s">
        <v>369</v>
      </c>
      <c r="N21" s="721"/>
      <c r="O21" s="791"/>
    </row>
    <row r="22" spans="1:15" x14ac:dyDescent="0.2">
      <c r="A22" s="792" t="s">
        <v>370</v>
      </c>
      <c r="B22" s="740"/>
      <c r="C22" s="793"/>
      <c r="D22" s="794" t="s">
        <v>371</v>
      </c>
      <c r="E22" s="740"/>
      <c r="F22" s="742"/>
      <c r="G22" s="742"/>
      <c r="H22" s="795" t="s">
        <v>372</v>
      </c>
      <c r="I22" s="717"/>
      <c r="J22" s="717"/>
      <c r="K22" s="796" t="s">
        <v>373</v>
      </c>
      <c r="L22" s="717"/>
      <c r="M22" s="797" t="s">
        <v>374</v>
      </c>
      <c r="N22" s="798" t="s">
        <v>365</v>
      </c>
      <c r="O22" s="799"/>
    </row>
    <row r="23" spans="1:15" x14ac:dyDescent="0.2">
      <c r="A23" s="756" t="s">
        <v>353</v>
      </c>
      <c r="B23" s="794" t="s">
        <v>4</v>
      </c>
      <c r="C23" s="740"/>
      <c r="D23" s="794" t="s">
        <v>353</v>
      </c>
      <c r="E23" s="740"/>
      <c r="F23" s="800" t="s">
        <v>4</v>
      </c>
      <c r="G23" s="742"/>
      <c r="H23" s="1188" t="s">
        <v>353</v>
      </c>
      <c r="I23" s="1189"/>
      <c r="J23" s="800" t="s">
        <v>4</v>
      </c>
      <c r="K23" s="800" t="s">
        <v>353</v>
      </c>
      <c r="L23" s="800" t="s">
        <v>4</v>
      </c>
      <c r="M23" s="801" t="s">
        <v>353</v>
      </c>
      <c r="N23" s="802" t="s">
        <v>363</v>
      </c>
      <c r="O23" s="803" t="s">
        <v>375</v>
      </c>
    </row>
    <row r="24" spans="1:15" x14ac:dyDescent="0.2">
      <c r="A24" s="804"/>
      <c r="B24" s="805"/>
      <c r="C24" s="712"/>
      <c r="D24" s="806"/>
      <c r="E24" s="807"/>
      <c r="F24" s="805"/>
      <c r="G24" s="712"/>
      <c r="H24" s="808"/>
      <c r="I24" s="809"/>
      <c r="J24" s="810"/>
      <c r="K24" s="805"/>
      <c r="L24" s="810"/>
      <c r="M24" s="811"/>
      <c r="N24" s="812"/>
      <c r="O24" s="813"/>
    </row>
    <row r="25" spans="1:15" x14ac:dyDescent="0.2">
      <c r="A25" s="804"/>
      <c r="B25" s="805"/>
      <c r="C25" s="712"/>
      <c r="D25" s="806"/>
      <c r="E25" s="807"/>
      <c r="F25" s="805"/>
      <c r="G25" s="712"/>
      <c r="H25" s="808"/>
      <c r="I25" s="809"/>
      <c r="J25" s="810"/>
      <c r="K25" s="805"/>
      <c r="L25" s="810"/>
      <c r="M25" s="811"/>
      <c r="N25" s="812"/>
      <c r="O25" s="813"/>
    </row>
    <row r="26" spans="1:15" x14ac:dyDescent="0.2">
      <c r="A26" s="814"/>
      <c r="B26" s="757"/>
      <c r="C26" s="758"/>
      <c r="D26" s="815"/>
      <c r="E26" s="816"/>
      <c r="F26" s="757"/>
      <c r="G26" s="758"/>
      <c r="H26" s="808"/>
      <c r="I26" s="761"/>
      <c r="J26" s="817"/>
      <c r="K26" s="757"/>
      <c r="L26" s="817"/>
      <c r="M26" s="818"/>
      <c r="N26" s="742"/>
      <c r="O26" s="819"/>
    </row>
    <row r="27" spans="1:15" ht="15.75" thickBot="1" x14ac:dyDescent="0.25">
      <c r="A27" s="820"/>
      <c r="B27" s="821"/>
      <c r="C27" s="821"/>
      <c r="D27" s="821"/>
      <c r="E27" s="821"/>
      <c r="F27" s="821"/>
      <c r="G27" s="821"/>
      <c r="H27" s="822"/>
      <c r="I27" s="821"/>
      <c r="J27" s="821"/>
      <c r="K27" s="821"/>
      <c r="L27" s="823" t="s">
        <v>376</v>
      </c>
      <c r="M27" s="824"/>
      <c r="N27" s="825"/>
      <c r="O27" s="826"/>
    </row>
    <row r="28" spans="1:15" ht="15.75" thickTop="1" x14ac:dyDescent="0.2">
      <c r="A28" s="702"/>
      <c r="B28" s="121"/>
      <c r="C28" s="7"/>
      <c r="D28" s="7"/>
      <c r="E28" s="7"/>
      <c r="F28" s="7"/>
      <c r="G28" s="7"/>
      <c r="H28" s="711"/>
      <c r="I28" s="121"/>
      <c r="J28" s="710"/>
      <c r="K28" s="736"/>
      <c r="L28" s="710"/>
      <c r="M28" s="736"/>
      <c r="N28" s="121"/>
      <c r="O28" s="703"/>
    </row>
    <row r="29" spans="1:15" x14ac:dyDescent="0.2">
      <c r="A29" s="709" t="s">
        <v>377</v>
      </c>
      <c r="B29" s="121"/>
      <c r="C29" s="758"/>
      <c r="D29" s="7"/>
      <c r="E29" s="7"/>
      <c r="F29" s="7"/>
      <c r="G29" s="7"/>
      <c r="H29" s="7"/>
      <c r="I29" s="7"/>
      <c r="J29" s="7"/>
      <c r="K29" s="7"/>
      <c r="L29" s="7"/>
      <c r="M29" s="7"/>
      <c r="N29" s="7"/>
      <c r="O29" s="703"/>
    </row>
    <row r="30" spans="1:15" x14ac:dyDescent="0.2">
      <c r="A30" s="715" t="s">
        <v>378</v>
      </c>
      <c r="B30" s="716"/>
      <c r="C30" s="758"/>
      <c r="D30" s="717"/>
      <c r="E30" s="717"/>
      <c r="F30" s="717"/>
      <c r="G30" s="827"/>
      <c r="H30" s="121"/>
      <c r="I30" s="7"/>
      <c r="J30" s="796" t="s">
        <v>379</v>
      </c>
      <c r="K30" s="828"/>
      <c r="L30" s="717"/>
      <c r="M30" s="717"/>
      <c r="N30" s="717"/>
      <c r="O30" s="829"/>
    </row>
    <row r="31" spans="1:15" x14ac:dyDescent="0.2">
      <c r="A31" s="792" t="s">
        <v>380</v>
      </c>
      <c r="B31" s="740"/>
      <c r="C31" s="830"/>
      <c r="D31" s="704" t="s">
        <v>381</v>
      </c>
      <c r="E31" s="7"/>
      <c r="F31" s="831" t="s">
        <v>382</v>
      </c>
      <c r="G31" s="832"/>
      <c r="H31" s="121"/>
      <c r="I31" s="7"/>
      <c r="J31" s="796" t="s">
        <v>383</v>
      </c>
      <c r="K31" s="717"/>
      <c r="L31" s="717"/>
      <c r="M31" s="717"/>
      <c r="N31" s="717"/>
      <c r="O31" s="833" t="s">
        <v>384</v>
      </c>
    </row>
    <row r="32" spans="1:15" x14ac:dyDescent="0.2">
      <c r="A32" s="756" t="s">
        <v>363</v>
      </c>
      <c r="B32" s="834" t="s">
        <v>385</v>
      </c>
      <c r="C32" s="835"/>
      <c r="D32" s="836" t="s">
        <v>5</v>
      </c>
      <c r="E32" s="740"/>
      <c r="F32" s="837" t="s">
        <v>386</v>
      </c>
      <c r="G32" s="761"/>
      <c r="H32" s="736"/>
      <c r="I32" s="7"/>
      <c r="J32" s="837" t="s">
        <v>387</v>
      </c>
      <c r="K32" s="758"/>
      <c r="L32" s="838"/>
      <c r="M32" s="839"/>
      <c r="N32" s="839"/>
      <c r="O32" s="840"/>
    </row>
    <row r="33" spans="1:15" x14ac:dyDescent="0.2">
      <c r="A33" s="841">
        <v>0</v>
      </c>
      <c r="B33" s="842"/>
      <c r="C33" s="843"/>
      <c r="D33" s="844"/>
      <c r="E33" s="845" t="s">
        <v>388</v>
      </c>
      <c r="F33" s="846">
        <f>A33*D33</f>
        <v>0</v>
      </c>
      <c r="G33" s="750"/>
      <c r="H33" s="736"/>
      <c r="I33" s="7"/>
      <c r="J33" s="720" t="s">
        <v>7</v>
      </c>
      <c r="K33" s="720" t="s">
        <v>7</v>
      </c>
      <c r="L33" s="720" t="s">
        <v>389</v>
      </c>
      <c r="M33" s="847" t="s">
        <v>7</v>
      </c>
      <c r="N33" s="847" t="s">
        <v>390</v>
      </c>
      <c r="O33" s="848" t="s">
        <v>391</v>
      </c>
    </row>
    <row r="34" spans="1:15" x14ac:dyDescent="0.2">
      <c r="A34" s="849">
        <v>0</v>
      </c>
      <c r="B34" s="850" t="s">
        <v>392</v>
      </c>
      <c r="C34" s="851"/>
      <c r="D34" s="852"/>
      <c r="E34" s="853" t="s">
        <v>388</v>
      </c>
      <c r="F34" s="854">
        <f>A34*D34</f>
        <v>0</v>
      </c>
      <c r="G34" s="809"/>
      <c r="H34" s="121"/>
      <c r="I34" s="7"/>
      <c r="J34" s="744" t="s">
        <v>393</v>
      </c>
      <c r="K34" s="744" t="s">
        <v>394</v>
      </c>
      <c r="L34" s="744" t="s">
        <v>395</v>
      </c>
      <c r="M34" s="802" t="s">
        <v>375</v>
      </c>
      <c r="N34" s="802" t="s">
        <v>5</v>
      </c>
      <c r="O34" s="855" t="s">
        <v>386</v>
      </c>
    </row>
    <row r="35" spans="1:15" x14ac:dyDescent="0.2">
      <c r="A35" s="856"/>
      <c r="B35" s="857">
        <v>0</v>
      </c>
      <c r="C35" s="858" t="s">
        <v>396</v>
      </c>
      <c r="D35" s="859"/>
      <c r="E35" s="860" t="s">
        <v>397</v>
      </c>
      <c r="F35" s="861">
        <f>B35*D35</f>
        <v>0</v>
      </c>
      <c r="G35" s="858"/>
      <c r="H35" s="121"/>
      <c r="I35" s="7"/>
      <c r="J35" s="862"/>
      <c r="K35" s="863"/>
      <c r="L35" s="864"/>
      <c r="M35" s="865"/>
      <c r="N35" s="866"/>
      <c r="O35" s="867"/>
    </row>
    <row r="36" spans="1:15" x14ac:dyDescent="0.2">
      <c r="A36" s="868" t="s">
        <v>392</v>
      </c>
      <c r="B36" s="869">
        <v>0</v>
      </c>
      <c r="C36" s="758" t="s">
        <v>396</v>
      </c>
      <c r="D36" s="870"/>
      <c r="E36" s="871" t="s">
        <v>397</v>
      </c>
      <c r="F36" s="872">
        <f>B36*D36</f>
        <v>0</v>
      </c>
      <c r="G36" s="761"/>
      <c r="H36" s="121"/>
      <c r="I36" s="7"/>
      <c r="J36" s="762">
        <f>M27</f>
        <v>0</v>
      </c>
      <c r="K36" s="873" t="s">
        <v>398</v>
      </c>
      <c r="L36" s="762"/>
      <c r="M36" s="764">
        <f>J36-L36</f>
        <v>0</v>
      </c>
      <c r="N36" s="874"/>
      <c r="O36" s="875">
        <f>M36*N36</f>
        <v>0</v>
      </c>
    </row>
    <row r="37" spans="1:15" ht="15.75" thickBot="1" x14ac:dyDescent="0.25">
      <c r="A37" s="876"/>
      <c r="B37" s="877"/>
      <c r="C37" s="877"/>
      <c r="D37" s="878" t="s">
        <v>399</v>
      </c>
      <c r="E37" s="879"/>
      <c r="F37" s="880">
        <f>SUM(F33:F36)</f>
        <v>0</v>
      </c>
      <c r="G37" s="881"/>
      <c r="H37" s="780"/>
      <c r="I37" s="780"/>
      <c r="J37" s="882"/>
      <c r="K37" s="877"/>
      <c r="L37" s="877"/>
      <c r="M37" s="878" t="s">
        <v>400</v>
      </c>
      <c r="N37" s="780"/>
      <c r="O37" s="883">
        <f>SUM(O35:O36)</f>
        <v>0</v>
      </c>
    </row>
    <row r="38" spans="1:15" ht="15.75" thickTop="1" x14ac:dyDescent="0.2">
      <c r="A38" s="702"/>
      <c r="B38" s="121"/>
      <c r="C38" s="7"/>
      <c r="D38" s="711"/>
      <c r="E38" s="121"/>
      <c r="F38" s="884"/>
      <c r="G38" s="121"/>
      <c r="H38" s="7"/>
      <c r="I38" s="7"/>
      <c r="J38" s="7"/>
      <c r="K38" s="7"/>
      <c r="L38" s="7"/>
      <c r="M38" s="7"/>
      <c r="N38" s="7"/>
      <c r="O38" s="703"/>
    </row>
    <row r="39" spans="1:15" x14ac:dyDescent="0.2">
      <c r="A39" s="709" t="s">
        <v>401</v>
      </c>
      <c r="B39" s="711"/>
      <c r="C39" s="758"/>
      <c r="D39" s="7"/>
      <c r="E39" s="7"/>
      <c r="F39" s="885"/>
      <c r="G39" s="7"/>
      <c r="H39" s="7"/>
      <c r="I39" s="7"/>
      <c r="J39" s="7"/>
      <c r="K39" s="758"/>
      <c r="L39" s="7"/>
      <c r="M39" s="7"/>
      <c r="N39" s="7"/>
      <c r="O39" s="703"/>
    </row>
    <row r="40" spans="1:15" x14ac:dyDescent="0.2">
      <c r="A40" s="886" t="s">
        <v>54</v>
      </c>
      <c r="B40" s="887" t="s">
        <v>402</v>
      </c>
      <c r="C40" s="888"/>
      <c r="D40" s="729" t="s">
        <v>403</v>
      </c>
      <c r="E40" s="728"/>
      <c r="F40" s="718"/>
      <c r="G40" s="889"/>
      <c r="H40" s="887"/>
      <c r="I40" s="889"/>
      <c r="J40" s="890" t="s">
        <v>61</v>
      </c>
      <c r="K40" s="891" t="s">
        <v>404</v>
      </c>
      <c r="L40" s="890" t="s">
        <v>5</v>
      </c>
      <c r="M40" s="1190" t="s">
        <v>405</v>
      </c>
      <c r="N40" s="1191"/>
      <c r="O40" s="892" t="s">
        <v>8</v>
      </c>
    </row>
    <row r="41" spans="1:15" x14ac:dyDescent="0.2">
      <c r="A41" s="756" t="s">
        <v>55</v>
      </c>
      <c r="B41" s="794" t="s">
        <v>406</v>
      </c>
      <c r="C41" s="740"/>
      <c r="D41" s="794" t="s">
        <v>406</v>
      </c>
      <c r="E41" s="740"/>
      <c r="F41" s="794" t="s">
        <v>407</v>
      </c>
      <c r="G41" s="740"/>
      <c r="H41" s="893" t="s">
        <v>7</v>
      </c>
      <c r="I41" s="836" t="s">
        <v>384</v>
      </c>
      <c r="J41" s="800" t="s">
        <v>14</v>
      </c>
      <c r="K41" s="794" t="s">
        <v>408</v>
      </c>
      <c r="L41" s="800" t="s">
        <v>409</v>
      </c>
      <c r="M41" s="800" t="s">
        <v>410</v>
      </c>
      <c r="N41" s="800" t="s">
        <v>411</v>
      </c>
      <c r="O41" s="855" t="s">
        <v>412</v>
      </c>
    </row>
    <row r="42" spans="1:15" x14ac:dyDescent="0.2">
      <c r="A42" s="894" t="s">
        <v>413</v>
      </c>
      <c r="B42" s="721"/>
      <c r="C42" s="888"/>
      <c r="D42" s="721"/>
      <c r="E42" s="888"/>
      <c r="F42" s="721"/>
      <c r="G42" s="888"/>
      <c r="H42" s="895"/>
      <c r="I42" s="888"/>
      <c r="J42" s="735"/>
      <c r="K42" s="735"/>
      <c r="L42" s="896"/>
      <c r="M42" s="897"/>
      <c r="N42" s="721"/>
      <c r="O42" s="898"/>
    </row>
    <row r="43" spans="1:15" x14ac:dyDescent="0.2">
      <c r="A43" s="899" t="s">
        <v>414</v>
      </c>
      <c r="B43" s="900"/>
      <c r="C43" s="712" t="s">
        <v>384</v>
      </c>
      <c r="D43" s="900"/>
      <c r="E43" s="712" t="s">
        <v>384</v>
      </c>
      <c r="F43" s="900"/>
      <c r="G43" s="712" t="s">
        <v>384</v>
      </c>
      <c r="H43" s="901">
        <f>B43+D43+F43</f>
        <v>0</v>
      </c>
      <c r="I43" s="712" t="s">
        <v>384</v>
      </c>
      <c r="J43" s="806" t="s">
        <v>415</v>
      </c>
      <c r="K43" s="806"/>
      <c r="L43" s="902"/>
      <c r="M43" s="903">
        <v>0.14000000000000001</v>
      </c>
      <c r="N43" s="904"/>
      <c r="O43" s="905">
        <f>H43*L43/100+N43/(1+M43)</f>
        <v>0</v>
      </c>
    </row>
    <row r="44" spans="1:15" x14ac:dyDescent="0.2">
      <c r="A44" s="906"/>
      <c r="B44" s="760"/>
      <c r="C44" s="758"/>
      <c r="D44" s="760"/>
      <c r="E44" s="758"/>
      <c r="F44" s="760"/>
      <c r="G44" s="758"/>
      <c r="H44" s="907"/>
      <c r="I44" s="758"/>
      <c r="J44" s="743" t="s">
        <v>416</v>
      </c>
      <c r="K44" s="743"/>
      <c r="L44" s="908"/>
      <c r="M44" s="909"/>
      <c r="N44" s="910">
        <f>N43/1.14</f>
        <v>0</v>
      </c>
      <c r="O44" s="911"/>
    </row>
    <row r="45" spans="1:15" ht="15.75" thickBot="1" x14ac:dyDescent="0.25">
      <c r="A45" s="876"/>
      <c r="B45" s="877"/>
      <c r="C45" s="877"/>
      <c r="D45" s="877"/>
      <c r="E45" s="877"/>
      <c r="F45" s="877"/>
      <c r="G45" s="877"/>
      <c r="H45" s="912"/>
      <c r="I45" s="877"/>
      <c r="J45" s="877"/>
      <c r="K45" s="913"/>
      <c r="L45" s="821"/>
      <c r="M45" s="878" t="s">
        <v>417</v>
      </c>
      <c r="N45" s="879"/>
      <c r="O45" s="914">
        <f>SUM(O42:O44)</f>
        <v>0</v>
      </c>
    </row>
    <row r="46" spans="1:15" ht="15.75" thickTop="1" x14ac:dyDescent="0.2">
      <c r="A46" s="702"/>
      <c r="B46" s="121"/>
      <c r="C46" s="121"/>
      <c r="D46" s="121"/>
      <c r="E46" s="121"/>
      <c r="F46" s="121"/>
      <c r="G46" s="121"/>
      <c r="H46" s="121"/>
      <c r="I46" s="121"/>
      <c r="J46" s="121"/>
      <c r="K46" s="121"/>
      <c r="L46" s="121"/>
      <c r="M46" s="121"/>
      <c r="N46" s="121"/>
      <c r="O46" s="703"/>
    </row>
    <row r="47" spans="1:15" ht="15.75" thickBot="1" x14ac:dyDescent="0.25">
      <c r="A47" s="915" t="s">
        <v>418</v>
      </c>
      <c r="B47" s="916"/>
      <c r="C47" s="917"/>
      <c r="D47" s="917"/>
      <c r="E47" s="917"/>
      <c r="F47" s="917"/>
      <c r="G47" s="917"/>
      <c r="H47" s="917"/>
      <c r="I47" s="917"/>
      <c r="J47" s="917"/>
      <c r="K47" s="917"/>
      <c r="L47" s="917"/>
      <c r="M47" s="917"/>
      <c r="N47" s="780"/>
      <c r="O47" s="703"/>
    </row>
    <row r="48" spans="1:15" ht="16.5" thickTop="1" thickBot="1" x14ac:dyDescent="0.25">
      <c r="A48" s="918" t="s">
        <v>4</v>
      </c>
      <c r="B48" s="919"/>
      <c r="C48" s="919"/>
      <c r="D48" s="1192" t="s">
        <v>419</v>
      </c>
      <c r="E48" s="1193"/>
      <c r="F48" s="1194"/>
      <c r="G48" s="920"/>
      <c r="H48" s="921" t="s">
        <v>420</v>
      </c>
      <c r="I48" s="920"/>
      <c r="J48" s="922"/>
      <c r="K48" s="923"/>
      <c r="L48" s="1192" t="s">
        <v>69</v>
      </c>
      <c r="M48" s="1195"/>
      <c r="N48" s="1196"/>
      <c r="O48" s="924" t="s">
        <v>8</v>
      </c>
    </row>
    <row r="49" spans="1:15" x14ac:dyDescent="0.2">
      <c r="A49" s="925"/>
      <c r="B49" s="926"/>
      <c r="C49" s="926"/>
      <c r="D49" s="927" t="s">
        <v>421</v>
      </c>
      <c r="E49" s="926"/>
      <c r="F49" s="928"/>
      <c r="G49" s="929"/>
      <c r="H49" s="930"/>
      <c r="I49" s="930"/>
      <c r="J49" s="930"/>
      <c r="K49" s="931"/>
      <c r="L49" s="929"/>
      <c r="M49" s="932"/>
      <c r="N49" s="933"/>
      <c r="O49" s="934">
        <v>0</v>
      </c>
    </row>
    <row r="50" spans="1:15" ht="15.75" thickBot="1" x14ac:dyDescent="0.25">
      <c r="A50" s="935"/>
      <c r="B50" s="936"/>
      <c r="C50" s="917"/>
      <c r="D50" s="937"/>
      <c r="E50" s="917"/>
      <c r="F50" s="938"/>
      <c r="G50" s="937"/>
      <c r="H50" s="917"/>
      <c r="I50" s="917"/>
      <c r="J50" s="917"/>
      <c r="K50" s="938"/>
      <c r="L50" s="939"/>
      <c r="M50" s="879"/>
      <c r="N50" s="881"/>
      <c r="O50" s="940"/>
    </row>
    <row r="51" spans="1:15" ht="15.75" thickTop="1" x14ac:dyDescent="0.2">
      <c r="A51" s="702"/>
      <c r="B51" s="121"/>
      <c r="C51" s="121"/>
      <c r="D51" s="121"/>
      <c r="E51" s="121"/>
      <c r="F51" s="121"/>
      <c r="G51" s="121"/>
      <c r="H51" s="121"/>
      <c r="I51" s="121"/>
      <c r="J51" s="121"/>
      <c r="K51" s="121"/>
      <c r="L51" s="121"/>
      <c r="M51" s="121"/>
      <c r="N51" s="121"/>
      <c r="O51" s="703"/>
    </row>
    <row r="52" spans="1:15" x14ac:dyDescent="0.2">
      <c r="A52" s="941" t="s">
        <v>422</v>
      </c>
      <c r="B52" s="758"/>
      <c r="C52" s="758"/>
      <c r="D52" s="758"/>
      <c r="E52" s="758"/>
      <c r="F52" s="758"/>
      <c r="G52" s="758"/>
      <c r="H52" s="758"/>
      <c r="I52" s="758"/>
      <c r="J52" s="758"/>
      <c r="K52" s="758"/>
      <c r="L52" s="758"/>
      <c r="M52" s="758"/>
      <c r="N52" s="758"/>
      <c r="O52" s="942"/>
    </row>
    <row r="53" spans="1:15" x14ac:dyDescent="0.2">
      <c r="A53" s="792" t="s">
        <v>4</v>
      </c>
      <c r="B53" s="836"/>
      <c r="C53" s="740"/>
      <c r="D53" s="760"/>
      <c r="E53" s="838" t="s">
        <v>423</v>
      </c>
      <c r="F53" s="758"/>
      <c r="G53" s="758"/>
      <c r="H53" s="758"/>
      <c r="I53" s="758"/>
      <c r="J53" s="760"/>
      <c r="K53" s="838" t="s">
        <v>69</v>
      </c>
      <c r="L53" s="758"/>
      <c r="M53" s="758"/>
      <c r="N53" s="943" t="s">
        <v>7</v>
      </c>
      <c r="O53" s="855" t="s">
        <v>8</v>
      </c>
    </row>
    <row r="54" spans="1:15" x14ac:dyDescent="0.2">
      <c r="A54" s="702"/>
      <c r="B54" s="7"/>
      <c r="C54" s="7"/>
      <c r="D54" s="733"/>
      <c r="E54" s="7"/>
      <c r="F54" s="7"/>
      <c r="G54" s="944"/>
      <c r="H54" s="7"/>
      <c r="I54" s="7"/>
      <c r="J54" s="733"/>
      <c r="K54" s="7"/>
      <c r="L54" s="7"/>
      <c r="M54" s="7"/>
      <c r="N54" s="909"/>
      <c r="O54" s="945"/>
    </row>
    <row r="55" spans="1:15" x14ac:dyDescent="0.2">
      <c r="A55" s="946"/>
      <c r="B55" s="740"/>
      <c r="C55" s="740"/>
      <c r="D55" s="739"/>
      <c r="E55" s="793"/>
      <c r="F55" s="793"/>
      <c r="G55" s="793"/>
      <c r="H55" s="793"/>
      <c r="I55" s="793"/>
      <c r="J55" s="743"/>
      <c r="K55" s="793"/>
      <c r="L55" s="758"/>
      <c r="M55" s="758"/>
      <c r="N55" s="802">
        <v>4</v>
      </c>
      <c r="O55" s="947">
        <v>0</v>
      </c>
    </row>
    <row r="56" spans="1:15" x14ac:dyDescent="0.2">
      <c r="A56" s="948" t="s">
        <v>424</v>
      </c>
      <c r="B56" s="949"/>
      <c r="C56" s="758"/>
      <c r="D56" s="733"/>
      <c r="E56" s="950"/>
      <c r="F56" s="950"/>
      <c r="G56" s="732"/>
      <c r="H56" s="732"/>
      <c r="I56" s="732"/>
      <c r="J56" s="721"/>
      <c r="K56" s="732"/>
      <c r="L56" s="732"/>
      <c r="M56" s="888"/>
      <c r="N56" s="897"/>
      <c r="O56" s="892" t="s">
        <v>425</v>
      </c>
    </row>
    <row r="57" spans="1:15" x14ac:dyDescent="0.2">
      <c r="A57" s="756" t="s">
        <v>426</v>
      </c>
      <c r="B57" s="794" t="s">
        <v>359</v>
      </c>
      <c r="C57" s="740"/>
      <c r="D57" s="794" t="s">
        <v>367</v>
      </c>
      <c r="E57" s="740"/>
      <c r="F57" s="740"/>
      <c r="G57" s="740"/>
      <c r="H57" s="740"/>
      <c r="I57" s="740"/>
      <c r="J57" s="837" t="s">
        <v>427</v>
      </c>
      <c r="K57" s="951"/>
      <c r="L57" s="951"/>
      <c r="M57" s="951"/>
      <c r="N57" s="802" t="s">
        <v>7</v>
      </c>
      <c r="O57" s="855" t="s">
        <v>428</v>
      </c>
    </row>
    <row r="58" spans="1:15" x14ac:dyDescent="0.2">
      <c r="A58" s="849"/>
      <c r="B58" s="952"/>
      <c r="C58" s="953"/>
      <c r="D58" s="900"/>
      <c r="E58" s="712"/>
      <c r="F58" s="712"/>
      <c r="G58" s="712"/>
      <c r="H58" s="712"/>
      <c r="I58" s="712"/>
      <c r="J58" s="900"/>
      <c r="K58" s="712"/>
      <c r="L58" s="712"/>
      <c r="M58" s="712"/>
      <c r="N58" s="954" t="s">
        <v>429</v>
      </c>
      <c r="O58" s="955">
        <v>0</v>
      </c>
    </row>
    <row r="59" spans="1:15" x14ac:dyDescent="0.2">
      <c r="A59" s="956"/>
      <c r="B59" s="741"/>
      <c r="C59" s="740"/>
      <c r="D59" s="957" t="s">
        <v>430</v>
      </c>
      <c r="E59" s="958" t="s">
        <v>431</v>
      </c>
      <c r="F59" s="793"/>
      <c r="G59" s="793"/>
      <c r="H59" s="793"/>
      <c r="I59" s="793"/>
      <c r="J59" s="739" t="s">
        <v>432</v>
      </c>
      <c r="K59" s="793"/>
      <c r="L59" s="793"/>
      <c r="M59" s="793"/>
      <c r="N59" s="744" t="s">
        <v>433</v>
      </c>
      <c r="O59" s="959">
        <v>0</v>
      </c>
    </row>
    <row r="60" spans="1:15" x14ac:dyDescent="0.2">
      <c r="A60" s="960"/>
      <c r="B60" s="961"/>
      <c r="C60" s="962"/>
      <c r="D60" s="962"/>
      <c r="E60" s="962"/>
      <c r="F60" s="962"/>
      <c r="G60" s="962"/>
      <c r="H60" s="962"/>
      <c r="I60" s="962"/>
      <c r="J60" s="963" t="s">
        <v>434</v>
      </c>
      <c r="K60" s="717"/>
      <c r="L60" s="717"/>
      <c r="M60" s="717"/>
      <c r="N60" s="943" t="s">
        <v>433</v>
      </c>
      <c r="O60" s="964">
        <f>O59</f>
        <v>0</v>
      </c>
    </row>
    <row r="61" spans="1:15" ht="15.75" thickBot="1" x14ac:dyDescent="0.25">
      <c r="A61" s="876"/>
      <c r="B61" s="877"/>
      <c r="C61" s="877"/>
      <c r="D61" s="877"/>
      <c r="E61" s="877"/>
      <c r="F61" s="877"/>
      <c r="G61" s="877"/>
      <c r="H61" s="877"/>
      <c r="I61" s="965"/>
      <c r="J61" s="966" t="s">
        <v>435</v>
      </c>
      <c r="K61" s="780"/>
      <c r="L61" s="780"/>
      <c r="M61" s="780"/>
      <c r="N61" s="780"/>
      <c r="O61" s="967">
        <f>O58+O55+O45+O37+F37</f>
        <v>0</v>
      </c>
    </row>
    <row r="62" spans="1:15" ht="15.75" thickTop="1" x14ac:dyDescent="0.2"/>
    <row r="63" spans="1:15" x14ac:dyDescent="0.2">
      <c r="A63" s="968" t="s">
        <v>436</v>
      </c>
      <c r="B63" s="1197" t="s">
        <v>437</v>
      </c>
      <c r="C63" s="1198"/>
      <c r="D63" s="1198"/>
      <c r="E63" s="1198"/>
      <c r="F63" s="1198"/>
      <c r="G63" s="1198"/>
      <c r="H63" s="1198"/>
      <c r="I63" s="1198"/>
      <c r="J63" s="1198"/>
      <c r="K63" s="1198"/>
      <c r="L63" s="1198"/>
      <c r="M63" s="1198"/>
      <c r="N63" s="1198"/>
      <c r="O63" s="1198"/>
    </row>
    <row r="64" spans="1:15" x14ac:dyDescent="0.2">
      <c r="A64" s="969"/>
      <c r="B64" s="970"/>
      <c r="J64" s="971"/>
    </row>
    <row r="65" spans="1:15" x14ac:dyDescent="0.2">
      <c r="A65" s="969"/>
      <c r="B65" s="1197" t="s">
        <v>438</v>
      </c>
      <c r="C65" s="1198"/>
      <c r="D65" s="1198"/>
      <c r="E65" s="1198"/>
      <c r="F65" s="1198"/>
      <c r="G65" s="1198"/>
      <c r="H65" s="1198"/>
      <c r="I65" s="1198"/>
      <c r="J65" s="1198"/>
      <c r="K65" s="1198"/>
      <c r="L65" s="1198"/>
      <c r="M65" s="1198"/>
      <c r="N65" s="1198"/>
      <c r="O65" s="1198"/>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62"/>
  <sheetViews>
    <sheetView zoomScaleNormal="100" zoomScaleSheetLayoutView="90" workbookViewId="0">
      <selection activeCell="D40" sqref="D40"/>
    </sheetView>
  </sheetViews>
  <sheetFormatPr defaultRowHeight="15" x14ac:dyDescent="0.2"/>
  <cols>
    <col min="1" max="1" width="10" bestFit="1" customWidth="1"/>
    <col min="2" max="2" width="14.21875" customWidth="1"/>
    <col min="3" max="3" width="10.88671875" customWidth="1"/>
    <col min="4" max="4" width="14.44140625" customWidth="1"/>
    <col min="5" max="5" width="18.109375" customWidth="1"/>
    <col min="6" max="6" width="7.88671875" customWidth="1"/>
    <col min="7" max="7" width="7.33203125" customWidth="1"/>
    <col min="8" max="8" width="13.5546875" customWidth="1"/>
    <col min="9" max="9" width="8.77734375" customWidth="1"/>
    <col min="10" max="10" width="17.21875" bestFit="1" customWidth="1"/>
  </cols>
  <sheetData>
    <row r="1" spans="1:9" ht="18.75" thickTop="1" x14ac:dyDescent="0.2">
      <c r="A1" s="693" t="s">
        <v>52</v>
      </c>
      <c r="B1" s="239"/>
      <c r="C1" s="239"/>
      <c r="D1" s="239"/>
      <c r="E1" s="239"/>
      <c r="F1" s="239"/>
      <c r="G1" s="239"/>
      <c r="H1" s="239"/>
      <c r="I1" s="240"/>
    </row>
    <row r="2" spans="1:9" ht="15.75" x14ac:dyDescent="0.2">
      <c r="A2" s="426" t="s">
        <v>264</v>
      </c>
      <c r="B2" s="184"/>
      <c r="C2" s="184"/>
      <c r="D2" s="184"/>
      <c r="E2" s="399" t="s">
        <v>271</v>
      </c>
      <c r="F2" s="184"/>
      <c r="G2" s="184"/>
      <c r="H2" s="184"/>
      <c r="I2" s="188"/>
    </row>
    <row r="3" spans="1:9" ht="16.5" thickBot="1" x14ac:dyDescent="0.25">
      <c r="A3" s="1210" t="s">
        <v>37</v>
      </c>
      <c r="B3" s="1211"/>
      <c r="C3" s="692">
        <f>'Input Data'!$D$19</f>
        <v>0</v>
      </c>
      <c r="D3" s="360"/>
      <c r="E3" s="360"/>
      <c r="F3" s="360"/>
      <c r="G3" s="682" t="s">
        <v>218</v>
      </c>
      <c r="H3" s="691">
        <f>'Input Data'!$D$5</f>
        <v>0</v>
      </c>
      <c r="I3" s="190"/>
    </row>
    <row r="4" spans="1:9" ht="16.5" thickTop="1" thickBot="1" x14ac:dyDescent="0.25">
      <c r="A4" s="428"/>
      <c r="B4" s="428"/>
      <c r="C4" s="429"/>
      <c r="D4" s="429"/>
      <c r="E4" s="429"/>
      <c r="F4" s="429"/>
      <c r="G4" s="197"/>
      <c r="H4" s="197"/>
      <c r="I4" s="197"/>
    </row>
    <row r="5" spans="1:9" ht="15.75" thickTop="1" x14ac:dyDescent="0.2">
      <c r="A5" s="238" t="s">
        <v>148</v>
      </c>
      <c r="B5" s="218"/>
      <c r="C5" s="218"/>
      <c r="D5" s="218"/>
      <c r="E5" s="218"/>
      <c r="F5" s="218"/>
      <c r="G5" s="218"/>
      <c r="H5" s="218"/>
      <c r="I5" s="242"/>
    </row>
    <row r="6" spans="1:9" ht="30" x14ac:dyDescent="0.2">
      <c r="A6" s="245" t="s">
        <v>53</v>
      </c>
      <c r="B6" s="246" t="s">
        <v>47</v>
      </c>
      <c r="C6" s="246" t="s">
        <v>30</v>
      </c>
      <c r="D6" s="246" t="s">
        <v>54</v>
      </c>
      <c r="E6" s="246" t="s">
        <v>55</v>
      </c>
      <c r="F6" s="246" t="s">
        <v>56</v>
      </c>
      <c r="G6" s="246" t="s">
        <v>276</v>
      </c>
      <c r="H6" s="246" t="s">
        <v>5</v>
      </c>
      <c r="I6" s="247" t="s">
        <v>50</v>
      </c>
    </row>
    <row r="7" spans="1:9" x14ac:dyDescent="0.2">
      <c r="A7" s="248"/>
      <c r="B7" s="249"/>
      <c r="C7" s="249"/>
      <c r="D7" s="249"/>
      <c r="E7" s="249"/>
      <c r="F7" s="504"/>
      <c r="G7" s="503">
        <f>IF('Input Data'!$H$36&lt;'Input Data'!$H$25,F7,F7-2)</f>
        <v>0</v>
      </c>
      <c r="H7" s="250"/>
      <c r="I7" s="251">
        <f t="shared" ref="I7:I16" si="0">G7*H7</f>
        <v>0</v>
      </c>
    </row>
    <row r="8" spans="1:9" x14ac:dyDescent="0.2">
      <c r="A8" s="252"/>
      <c r="B8" s="253"/>
      <c r="C8" s="253"/>
      <c r="D8" s="253"/>
      <c r="E8" s="253"/>
      <c r="F8" s="505"/>
      <c r="G8" s="503">
        <f>IF('Input Data'!$H$36&lt;'Input Data'!$H$25,F8,F8-2)</f>
        <v>0</v>
      </c>
      <c r="H8" s="254"/>
      <c r="I8" s="255">
        <f t="shared" si="0"/>
        <v>0</v>
      </c>
    </row>
    <row r="9" spans="1:9" x14ac:dyDescent="0.2">
      <c r="A9" s="252"/>
      <c r="B9" s="253"/>
      <c r="C9" s="253"/>
      <c r="D9" s="253"/>
      <c r="E9" s="253"/>
      <c r="F9" s="505"/>
      <c r="G9" s="503">
        <f>IF('Input Data'!$H$36&lt;'Input Data'!$H$25,F9,F9-2)</f>
        <v>0</v>
      </c>
      <c r="H9" s="254"/>
      <c r="I9" s="255">
        <f t="shared" si="0"/>
        <v>0</v>
      </c>
    </row>
    <row r="10" spans="1:9" x14ac:dyDescent="0.2">
      <c r="A10" s="252"/>
      <c r="B10" s="253"/>
      <c r="C10" s="253"/>
      <c r="D10" s="253"/>
      <c r="E10" s="253"/>
      <c r="F10" s="505"/>
      <c r="G10" s="503">
        <f>IF('Input Data'!$H$36&lt;'Input Data'!$H$25,F10,F10-2)</f>
        <v>0</v>
      </c>
      <c r="H10" s="254"/>
      <c r="I10" s="255">
        <f t="shared" si="0"/>
        <v>0</v>
      </c>
    </row>
    <row r="11" spans="1:9" x14ac:dyDescent="0.2">
      <c r="A11" s="252"/>
      <c r="B11" s="253"/>
      <c r="C11" s="253"/>
      <c r="D11" s="253"/>
      <c r="E11" s="253"/>
      <c r="F11" s="505"/>
      <c r="G11" s="503">
        <f>IF('Input Data'!$H$36&lt;'Input Data'!$H$25,F11,F11-2)</f>
        <v>0</v>
      </c>
      <c r="H11" s="254"/>
      <c r="I11" s="255">
        <f t="shared" si="0"/>
        <v>0</v>
      </c>
    </row>
    <row r="12" spans="1:9" x14ac:dyDescent="0.2">
      <c r="A12" s="252"/>
      <c r="B12" s="253"/>
      <c r="C12" s="253"/>
      <c r="D12" s="253"/>
      <c r="E12" s="253"/>
      <c r="F12" s="505"/>
      <c r="G12" s="503">
        <f>IF('Input Data'!$H$36&lt;'Input Data'!$H$25,F12,F12-2)</f>
        <v>0</v>
      </c>
      <c r="H12" s="254"/>
      <c r="I12" s="255">
        <f t="shared" si="0"/>
        <v>0</v>
      </c>
    </row>
    <row r="13" spans="1:9" x14ac:dyDescent="0.2">
      <c r="A13" s="252"/>
      <c r="B13" s="253"/>
      <c r="C13" s="253"/>
      <c r="D13" s="253"/>
      <c r="E13" s="253"/>
      <c r="F13" s="505"/>
      <c r="G13" s="503">
        <f>IF('Input Data'!$H$36&lt;'Input Data'!$H$25,F13,F13-2)</f>
        <v>0</v>
      </c>
      <c r="H13" s="254"/>
      <c r="I13" s="255">
        <f t="shared" si="0"/>
        <v>0</v>
      </c>
    </row>
    <row r="14" spans="1:9" x14ac:dyDescent="0.2">
      <c r="A14" s="252"/>
      <c r="B14" s="253"/>
      <c r="C14" s="253"/>
      <c r="D14" s="253"/>
      <c r="E14" s="253"/>
      <c r="F14" s="505"/>
      <c r="G14" s="503">
        <f>IF('Input Data'!$H$36&lt;'Input Data'!$H$25,F14,F14-2)</f>
        <v>0</v>
      </c>
      <c r="H14" s="254"/>
      <c r="I14" s="255">
        <f t="shared" si="0"/>
        <v>0</v>
      </c>
    </row>
    <row r="15" spans="1:9" x14ac:dyDescent="0.2">
      <c r="A15" s="252"/>
      <c r="B15" s="253"/>
      <c r="C15" s="253"/>
      <c r="D15" s="253"/>
      <c r="E15" s="253"/>
      <c r="F15" s="505"/>
      <c r="G15" s="503">
        <f>IF('Input Data'!$H$36&lt;'Input Data'!$H$25,F15,F15-2)</f>
        <v>0</v>
      </c>
      <c r="H15" s="254"/>
      <c r="I15" s="255">
        <f t="shared" si="0"/>
        <v>0</v>
      </c>
    </row>
    <row r="16" spans="1:9" ht="15.75" thickBot="1" x14ac:dyDescent="0.25">
      <c r="A16" s="256"/>
      <c r="B16" s="257"/>
      <c r="C16" s="257"/>
      <c r="D16" s="257"/>
      <c r="E16" s="257"/>
      <c r="F16" s="506"/>
      <c r="G16" s="503">
        <f>IF('Input Data'!$H$36&lt;'Input Data'!$H$25,F16,F16-2)</f>
        <v>0</v>
      </c>
      <c r="H16" s="258"/>
      <c r="I16" s="259">
        <f t="shared" si="0"/>
        <v>0</v>
      </c>
    </row>
    <row r="17" spans="1:9" ht="15.75" thickBot="1" x14ac:dyDescent="0.25">
      <c r="A17" s="430"/>
      <c r="B17" s="431"/>
      <c r="C17" s="431"/>
      <c r="D17" s="431"/>
      <c r="E17" s="431"/>
      <c r="F17" s="431"/>
      <c r="G17" s="431"/>
      <c r="H17" s="432" t="s">
        <v>270</v>
      </c>
      <c r="I17" s="433">
        <f>SUM(I7:I16)</f>
        <v>0</v>
      </c>
    </row>
    <row r="18" spans="1:9" ht="16.5" thickTop="1" thickBot="1" x14ac:dyDescent="0.25">
      <c r="A18" s="197"/>
      <c r="B18" s="197"/>
      <c r="C18" s="197"/>
      <c r="D18" s="197"/>
      <c r="E18" s="197"/>
      <c r="F18" s="197"/>
      <c r="G18" s="197"/>
      <c r="H18" s="197"/>
      <c r="I18" s="434"/>
    </row>
    <row r="19" spans="1:9" ht="15.75" thickTop="1" x14ac:dyDescent="0.2">
      <c r="A19" s="238" t="s">
        <v>57</v>
      </c>
      <c r="B19" s="435"/>
      <c r="C19" s="435"/>
      <c r="D19" s="435"/>
      <c r="E19" s="435"/>
      <c r="F19" s="435"/>
      <c r="G19" s="435"/>
      <c r="H19" s="435"/>
      <c r="I19" s="436"/>
    </row>
    <row r="20" spans="1:9" x14ac:dyDescent="0.2">
      <c r="A20" s="261" t="s">
        <v>58</v>
      </c>
      <c r="B20" s="262" t="s">
        <v>59</v>
      </c>
      <c r="C20" s="262"/>
      <c r="D20" s="262"/>
      <c r="E20" s="184"/>
      <c r="F20" s="184"/>
      <c r="G20" s="262" t="s">
        <v>60</v>
      </c>
      <c r="H20" s="184"/>
      <c r="I20" s="260"/>
    </row>
    <row r="21" spans="1:9" x14ac:dyDescent="0.2">
      <c r="A21" s="261" t="s">
        <v>43</v>
      </c>
      <c r="B21" s="262" t="s">
        <v>59</v>
      </c>
      <c r="C21" s="263"/>
      <c r="D21" s="263"/>
      <c r="E21" s="264"/>
      <c r="F21" s="184"/>
      <c r="G21" s="262" t="s">
        <v>60</v>
      </c>
      <c r="H21" s="264"/>
      <c r="I21" s="265"/>
    </row>
    <row r="22" spans="1:9" x14ac:dyDescent="0.2">
      <c r="A22" s="261" t="s">
        <v>45</v>
      </c>
      <c r="B22" s="262" t="s">
        <v>59</v>
      </c>
      <c r="C22" s="262"/>
      <c r="D22" s="262"/>
      <c r="E22" s="184"/>
      <c r="F22" s="184"/>
      <c r="G22" s="262" t="s">
        <v>60</v>
      </c>
      <c r="H22" s="184"/>
      <c r="I22" s="260"/>
    </row>
    <row r="23" spans="1:9" ht="45" x14ac:dyDescent="0.2">
      <c r="A23" s="245" t="s">
        <v>4</v>
      </c>
      <c r="B23" s="246" t="s">
        <v>47</v>
      </c>
      <c r="C23" s="246" t="s">
        <v>30</v>
      </c>
      <c r="D23" s="246" t="s">
        <v>61</v>
      </c>
      <c r="E23" s="246" t="s">
        <v>62</v>
      </c>
      <c r="F23" s="246" t="s">
        <v>492</v>
      </c>
      <c r="G23" s="246" t="s">
        <v>63</v>
      </c>
      <c r="H23" s="246" t="s">
        <v>5</v>
      </c>
      <c r="I23" s="266" t="s">
        <v>50</v>
      </c>
    </row>
    <row r="24" spans="1:9" x14ac:dyDescent="0.2">
      <c r="A24" s="248"/>
      <c r="B24" s="249"/>
      <c r="C24" s="249"/>
      <c r="D24" s="249"/>
      <c r="E24" s="249"/>
      <c r="F24" s="249"/>
      <c r="G24" s="504"/>
      <c r="H24" s="267"/>
      <c r="I24" s="290">
        <f>G24*H24+F24</f>
        <v>0</v>
      </c>
    </row>
    <row r="25" spans="1:9" x14ac:dyDescent="0.2">
      <c r="A25" s="252"/>
      <c r="B25" s="253"/>
      <c r="C25" s="253"/>
      <c r="D25" s="253"/>
      <c r="E25" s="253"/>
      <c r="F25" s="253"/>
      <c r="G25" s="505"/>
      <c r="H25" s="268"/>
      <c r="I25" s="255">
        <f t="shared" ref="I25:I33" si="1">G25*H25+F25</f>
        <v>0</v>
      </c>
    </row>
    <row r="26" spans="1:9" x14ac:dyDescent="0.2">
      <c r="A26" s="252"/>
      <c r="B26" s="253"/>
      <c r="C26" s="253"/>
      <c r="D26" s="253"/>
      <c r="E26" s="253"/>
      <c r="F26" s="253"/>
      <c r="G26" s="505"/>
      <c r="H26" s="268"/>
      <c r="I26" s="255">
        <f t="shared" si="1"/>
        <v>0</v>
      </c>
    </row>
    <row r="27" spans="1:9" x14ac:dyDescent="0.2">
      <c r="A27" s="252"/>
      <c r="B27" s="253"/>
      <c r="C27" s="253"/>
      <c r="D27" s="253"/>
      <c r="E27" s="253"/>
      <c r="F27" s="253"/>
      <c r="G27" s="505"/>
      <c r="H27" s="268"/>
      <c r="I27" s="255">
        <f t="shared" si="1"/>
        <v>0</v>
      </c>
    </row>
    <row r="28" spans="1:9" x14ac:dyDescent="0.2">
      <c r="A28" s="252"/>
      <c r="B28" s="253"/>
      <c r="C28" s="253"/>
      <c r="D28" s="253"/>
      <c r="E28" s="253"/>
      <c r="F28" s="253"/>
      <c r="G28" s="505"/>
      <c r="H28" s="268"/>
      <c r="I28" s="255">
        <f t="shared" si="1"/>
        <v>0</v>
      </c>
    </row>
    <row r="29" spans="1:9" x14ac:dyDescent="0.2">
      <c r="A29" s="252"/>
      <c r="B29" s="253"/>
      <c r="C29" s="253"/>
      <c r="D29" s="253"/>
      <c r="E29" s="253"/>
      <c r="F29" s="253"/>
      <c r="G29" s="505"/>
      <c r="H29" s="268"/>
      <c r="I29" s="255">
        <f t="shared" si="1"/>
        <v>0</v>
      </c>
    </row>
    <row r="30" spans="1:9" ht="15.75" customHeight="1" x14ac:dyDescent="0.2">
      <c r="A30" s="252"/>
      <c r="B30" s="253"/>
      <c r="C30" s="253"/>
      <c r="D30" s="253"/>
      <c r="E30" s="253"/>
      <c r="F30" s="253"/>
      <c r="G30" s="505"/>
      <c r="H30" s="268"/>
      <c r="I30" s="255">
        <f t="shared" si="1"/>
        <v>0</v>
      </c>
    </row>
    <row r="31" spans="1:9" x14ac:dyDescent="0.2">
      <c r="A31" s="252"/>
      <c r="B31" s="253"/>
      <c r="C31" s="253"/>
      <c r="D31" s="253"/>
      <c r="E31" s="253"/>
      <c r="F31" s="253"/>
      <c r="G31" s="505"/>
      <c r="H31" s="268"/>
      <c r="I31" s="255">
        <f t="shared" si="1"/>
        <v>0</v>
      </c>
    </row>
    <row r="32" spans="1:9" x14ac:dyDescent="0.2">
      <c r="A32" s="252"/>
      <c r="B32" s="253"/>
      <c r="C32" s="253"/>
      <c r="D32" s="253"/>
      <c r="E32" s="253"/>
      <c r="F32" s="253"/>
      <c r="G32" s="505"/>
      <c r="H32" s="268"/>
      <c r="I32" s="255">
        <f t="shared" si="1"/>
        <v>0</v>
      </c>
    </row>
    <row r="33" spans="1:9" ht="15.75" thickBot="1" x14ac:dyDescent="0.25">
      <c r="A33" s="256"/>
      <c r="B33" s="257"/>
      <c r="C33" s="257"/>
      <c r="D33" s="257"/>
      <c r="E33" s="257"/>
      <c r="F33" s="257"/>
      <c r="G33" s="506"/>
      <c r="H33" s="269"/>
      <c r="I33" s="291">
        <f t="shared" si="1"/>
        <v>0</v>
      </c>
    </row>
    <row r="34" spans="1:9" ht="15.75" thickTop="1" x14ac:dyDescent="0.2">
      <c r="A34" s="438"/>
      <c r="B34" s="439"/>
      <c r="C34" s="439"/>
      <c r="D34" s="439"/>
      <c r="E34" s="439"/>
      <c r="F34" s="439"/>
      <c r="G34" s="439"/>
      <c r="H34" s="376" t="s">
        <v>64</v>
      </c>
      <c r="I34" s="437">
        <f>SUM(I24:I33)</f>
        <v>0</v>
      </c>
    </row>
    <row r="35" spans="1:9" x14ac:dyDescent="0.2">
      <c r="A35" s="261"/>
      <c r="B35" s="270"/>
      <c r="C35" s="270"/>
      <c r="D35" s="270"/>
      <c r="E35" s="270"/>
      <c r="F35" s="270"/>
      <c r="G35" s="270"/>
      <c r="H35" s="270"/>
      <c r="I35" s="271"/>
    </row>
    <row r="36" spans="1:9" x14ac:dyDescent="0.2">
      <c r="A36" s="272" t="s">
        <v>493</v>
      </c>
      <c r="B36" s="243"/>
      <c r="C36" s="243"/>
      <c r="D36" s="243"/>
      <c r="E36" s="243"/>
      <c r="F36" s="243"/>
      <c r="G36" s="243"/>
      <c r="H36" s="243"/>
      <c r="I36" s="273"/>
    </row>
    <row r="37" spans="1:9" ht="25.5" x14ac:dyDescent="0.2">
      <c r="A37" s="245" t="s">
        <v>4</v>
      </c>
      <c r="B37" s="274" t="s">
        <v>47</v>
      </c>
      <c r="C37" s="275" t="s">
        <v>30</v>
      </c>
      <c r="D37" s="246" t="s">
        <v>65</v>
      </c>
      <c r="E37" s="246" t="s">
        <v>66</v>
      </c>
      <c r="F37" s="246"/>
      <c r="G37" s="246" t="s">
        <v>6</v>
      </c>
      <c r="H37" s="246" t="s">
        <v>11</v>
      </c>
      <c r="I37" s="266" t="s">
        <v>50</v>
      </c>
    </row>
    <row r="38" spans="1:9" x14ac:dyDescent="0.2">
      <c r="A38" s="248"/>
      <c r="B38" s="249"/>
      <c r="C38" s="249"/>
      <c r="D38" s="249"/>
      <c r="E38" s="249"/>
      <c r="F38" s="249"/>
      <c r="G38" s="249"/>
      <c r="H38" s="249"/>
      <c r="I38" s="276"/>
    </row>
    <row r="39" spans="1:9" x14ac:dyDescent="0.2">
      <c r="A39" s="252"/>
      <c r="B39" s="253"/>
      <c r="C39" s="253"/>
      <c r="D39" s="253"/>
      <c r="E39" s="253"/>
      <c r="F39" s="253"/>
      <c r="G39" s="253"/>
      <c r="H39" s="253"/>
      <c r="I39" s="277"/>
    </row>
    <row r="40" spans="1:9" x14ac:dyDescent="0.2">
      <c r="A40" s="252"/>
      <c r="B40" s="253"/>
      <c r="C40" s="253"/>
      <c r="D40" s="253"/>
      <c r="E40" s="253"/>
      <c r="F40" s="253"/>
      <c r="G40" s="253"/>
      <c r="H40" s="253"/>
      <c r="I40" s="277"/>
    </row>
    <row r="41" spans="1:9" x14ac:dyDescent="0.2">
      <c r="A41" s="252"/>
      <c r="B41" s="253"/>
      <c r="C41" s="253"/>
      <c r="D41" s="253"/>
      <c r="E41" s="253"/>
      <c r="F41" s="253"/>
      <c r="G41" s="253"/>
      <c r="H41" s="253"/>
      <c r="I41" s="277"/>
    </row>
    <row r="42" spans="1:9" x14ac:dyDescent="0.2">
      <c r="A42" s="252"/>
      <c r="B42" s="253"/>
      <c r="C42" s="253"/>
      <c r="D42" s="253"/>
      <c r="E42" s="253"/>
      <c r="F42" s="253"/>
      <c r="G42" s="253"/>
      <c r="H42" s="253"/>
      <c r="I42" s="277"/>
    </row>
    <row r="43" spans="1:9" x14ac:dyDescent="0.2">
      <c r="A43" s="252"/>
      <c r="B43" s="253"/>
      <c r="C43" s="253"/>
      <c r="D43" s="253"/>
      <c r="E43" s="253"/>
      <c r="F43" s="253"/>
      <c r="G43" s="253"/>
      <c r="H43" s="253"/>
      <c r="I43" s="277"/>
    </row>
    <row r="44" spans="1:9" x14ac:dyDescent="0.2">
      <c r="A44" s="252"/>
      <c r="B44" s="253"/>
      <c r="C44" s="253"/>
      <c r="D44" s="253"/>
      <c r="E44" s="253"/>
      <c r="F44" s="253"/>
      <c r="G44" s="253"/>
      <c r="H44" s="253"/>
      <c r="I44" s="277"/>
    </row>
    <row r="45" spans="1:9" ht="15.75" thickBot="1" x14ac:dyDescent="0.25">
      <c r="A45" s="256"/>
      <c r="B45" s="257"/>
      <c r="C45" s="257"/>
      <c r="D45" s="257"/>
      <c r="E45" s="257"/>
      <c r="F45" s="257"/>
      <c r="G45" s="257"/>
      <c r="H45" s="257"/>
      <c r="I45" s="278"/>
    </row>
    <row r="46" spans="1:9" x14ac:dyDescent="0.2">
      <c r="A46" s="438"/>
      <c r="B46" s="439"/>
      <c r="C46" s="439"/>
      <c r="D46" s="439"/>
      <c r="E46" s="439"/>
      <c r="F46" s="439"/>
      <c r="G46" s="439"/>
      <c r="H46" s="376" t="s">
        <v>67</v>
      </c>
      <c r="I46" s="437">
        <f>SUM(I38:I45)</f>
        <v>0</v>
      </c>
    </row>
    <row r="47" spans="1:9" x14ac:dyDescent="0.2">
      <c r="A47" s="186"/>
      <c r="B47" s="184"/>
      <c r="C47" s="184"/>
      <c r="D47" s="184"/>
      <c r="E47" s="184"/>
      <c r="F47" s="184"/>
      <c r="G47" s="184"/>
      <c r="H47" s="184"/>
      <c r="I47" s="260"/>
    </row>
    <row r="48" spans="1:9" x14ac:dyDescent="0.2">
      <c r="A48" s="272" t="s">
        <v>68</v>
      </c>
      <c r="B48" s="243"/>
      <c r="C48" s="243"/>
      <c r="D48" s="243"/>
      <c r="E48" s="243"/>
      <c r="F48" s="243"/>
      <c r="G48" s="243"/>
      <c r="H48" s="243"/>
      <c r="I48" s="273"/>
    </row>
    <row r="49" spans="1:9" ht="30" x14ac:dyDescent="0.2">
      <c r="A49" s="279" t="s">
        <v>4</v>
      </c>
      <c r="B49" s="274" t="s">
        <v>47</v>
      </c>
      <c r="C49" s="275" t="s">
        <v>30</v>
      </c>
      <c r="D49" s="280" t="s">
        <v>54</v>
      </c>
      <c r="E49" s="280" t="s">
        <v>55</v>
      </c>
      <c r="F49" s="280"/>
      <c r="G49" s="246" t="s">
        <v>69</v>
      </c>
      <c r="H49" s="246" t="s">
        <v>70</v>
      </c>
      <c r="I49" s="266" t="s">
        <v>50</v>
      </c>
    </row>
    <row r="50" spans="1:9" x14ac:dyDescent="0.2">
      <c r="A50" s="389"/>
      <c r="B50" s="281"/>
      <c r="C50" s="281"/>
      <c r="D50" s="249"/>
      <c r="E50" s="249"/>
      <c r="F50" s="249"/>
      <c r="G50" s="249"/>
      <c r="H50" s="282"/>
      <c r="I50" s="276"/>
    </row>
    <row r="51" spans="1:9" x14ac:dyDescent="0.2">
      <c r="A51" s="402"/>
      <c r="B51" s="283"/>
      <c r="C51" s="283"/>
      <c r="D51" s="253"/>
      <c r="E51" s="253"/>
      <c r="F51" s="253"/>
      <c r="G51" s="253"/>
      <c r="H51" s="253"/>
      <c r="I51" s="277"/>
    </row>
    <row r="52" spans="1:9" x14ac:dyDescent="0.2">
      <c r="A52" s="401"/>
      <c r="B52" s="283"/>
      <c r="C52" s="283"/>
      <c r="D52" s="253"/>
      <c r="E52" s="253"/>
      <c r="F52" s="253"/>
      <c r="G52" s="253"/>
      <c r="H52" s="253"/>
      <c r="I52" s="277"/>
    </row>
    <row r="53" spans="1:9" x14ac:dyDescent="0.2">
      <c r="A53" s="252"/>
      <c r="B53" s="283"/>
      <c r="C53" s="283"/>
      <c r="D53" s="253"/>
      <c r="E53" s="253"/>
      <c r="F53" s="253"/>
      <c r="G53" s="253"/>
      <c r="H53" s="253"/>
      <c r="I53" s="277"/>
    </row>
    <row r="54" spans="1:9" x14ac:dyDescent="0.2">
      <c r="A54" s="252"/>
      <c r="B54" s="283"/>
      <c r="C54" s="283"/>
      <c r="D54" s="253"/>
      <c r="E54" s="253"/>
      <c r="F54" s="253"/>
      <c r="G54" s="253"/>
      <c r="H54" s="253"/>
      <c r="I54" s="277"/>
    </row>
    <row r="55" spans="1:9" x14ac:dyDescent="0.2">
      <c r="A55" s="252"/>
      <c r="B55" s="283"/>
      <c r="C55" s="283"/>
      <c r="D55" s="253"/>
      <c r="E55" s="253"/>
      <c r="F55" s="253"/>
      <c r="G55" s="253"/>
      <c r="H55" s="253"/>
      <c r="I55" s="277"/>
    </row>
    <row r="56" spans="1:9" ht="15.75" thickBot="1" x14ac:dyDescent="0.25">
      <c r="A56" s="256"/>
      <c r="B56" s="284"/>
      <c r="C56" s="284"/>
      <c r="D56" s="257"/>
      <c r="E56" s="257"/>
      <c r="F56" s="257"/>
      <c r="G56" s="257"/>
      <c r="H56" s="257"/>
      <c r="I56" s="278"/>
    </row>
    <row r="57" spans="1:9" x14ac:dyDescent="0.2">
      <c r="A57" s="438"/>
      <c r="B57" s="439"/>
      <c r="C57" s="439"/>
      <c r="D57" s="439"/>
      <c r="E57" s="439"/>
      <c r="F57" s="439"/>
      <c r="G57" s="439"/>
      <c r="H57" s="376" t="s">
        <v>71</v>
      </c>
      <c r="I57" s="437">
        <f>SUM(I50:I56)</f>
        <v>0</v>
      </c>
    </row>
    <row r="58" spans="1:9" x14ac:dyDescent="0.2">
      <c r="A58" s="261"/>
      <c r="B58" s="270"/>
      <c r="C58" s="270"/>
      <c r="D58" s="270"/>
      <c r="E58" s="270"/>
      <c r="F58" s="270"/>
      <c r="G58" s="270"/>
      <c r="H58" s="270"/>
      <c r="I58" s="285"/>
    </row>
    <row r="59" spans="1:9" ht="15.75" thickBot="1" x14ac:dyDescent="0.25">
      <c r="A59" s="261"/>
      <c r="B59" s="270"/>
      <c r="C59" s="270"/>
      <c r="D59" s="270"/>
      <c r="E59" s="270"/>
      <c r="F59" s="270"/>
      <c r="G59" s="270"/>
      <c r="H59" s="442"/>
      <c r="I59" s="260"/>
    </row>
    <row r="60" spans="1:9" ht="15.75" thickTop="1" x14ac:dyDescent="0.2">
      <c r="A60" s="287"/>
      <c r="B60" s="200"/>
      <c r="C60" s="200"/>
      <c r="D60" s="200"/>
      <c r="E60" s="200"/>
      <c r="F60" s="200"/>
      <c r="G60" s="200"/>
      <c r="H60" s="201" t="s">
        <v>266</v>
      </c>
      <c r="I60" s="441">
        <f>I46+I57+I34</f>
        <v>0</v>
      </c>
    </row>
    <row r="61" spans="1:9" ht="15.75" thickBot="1" x14ac:dyDescent="0.25">
      <c r="A61" s="288"/>
      <c r="B61" s="286"/>
      <c r="C61" s="286"/>
      <c r="D61" s="286"/>
      <c r="E61" s="286"/>
      <c r="F61" s="286"/>
      <c r="G61" s="286"/>
      <c r="H61" s="289"/>
      <c r="I61" s="440"/>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9" type="noConversion"/>
  <printOptions horizontalCentered="1"/>
  <pageMargins left="0.55118110236220474" right="0.55118110236220474" top="0.82677165354330717" bottom="0.78740157480314965" header="0.51181102362204722" footer="0.51181102362204722"/>
  <pageSetup paperSize="9" scale="72" orientation="portrait"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1"/>
  <sheetViews>
    <sheetView zoomScale="95" zoomScaleNormal="95" zoomScaleSheetLayoutView="90" workbookViewId="0"/>
  </sheetViews>
  <sheetFormatPr defaultRowHeight="15" x14ac:dyDescent="0.2"/>
  <cols>
    <col min="1" max="1" width="34.5546875" customWidth="1"/>
    <col min="9" max="9" width="11" bestFit="1" customWidth="1"/>
  </cols>
  <sheetData>
    <row r="1" spans="1:9" ht="18.75" thickTop="1" x14ac:dyDescent="0.2">
      <c r="A1" s="694" t="s">
        <v>72</v>
      </c>
      <c r="B1" s="239"/>
      <c r="C1" s="239"/>
      <c r="D1" s="239"/>
      <c r="E1" s="239"/>
      <c r="F1" s="239"/>
      <c r="G1" s="239"/>
      <c r="H1" s="239"/>
      <c r="I1" s="240"/>
    </row>
    <row r="2" spans="1:9" ht="15.75" x14ac:dyDescent="0.2">
      <c r="A2" s="292" t="s">
        <v>264</v>
      </c>
      <c r="B2" s="293"/>
      <c r="C2" s="293"/>
      <c r="D2" s="293"/>
      <c r="E2" s="399" t="s">
        <v>271</v>
      </c>
      <c r="F2" s="293"/>
      <c r="G2" s="293"/>
      <c r="H2" s="293"/>
      <c r="I2" s="294"/>
    </row>
    <row r="3" spans="1:9" ht="15.75" x14ac:dyDescent="0.2">
      <c r="A3" s="1237" t="s">
        <v>37</v>
      </c>
      <c r="B3" s="1238"/>
      <c r="C3" s="1238"/>
      <c r="D3" s="692">
        <f>'Input Data'!$D$19</f>
        <v>0</v>
      </c>
      <c r="E3" s="184"/>
      <c r="F3" s="219" t="s">
        <v>218</v>
      </c>
      <c r="G3" s="691">
        <f>'Input Data'!$D$5</f>
        <v>0</v>
      </c>
      <c r="H3" s="184"/>
      <c r="I3" s="188"/>
    </row>
    <row r="4" spans="1:9" ht="15.75" thickBot="1" x14ac:dyDescent="0.25">
      <c r="A4" s="295"/>
      <c r="B4" s="189"/>
      <c r="C4" s="189"/>
      <c r="D4" s="189"/>
      <c r="E4" s="189"/>
      <c r="F4" s="189"/>
      <c r="G4" s="189"/>
      <c r="H4" s="189"/>
      <c r="I4" s="190"/>
    </row>
    <row r="5" spans="1:9" ht="15.75" thickTop="1" x14ac:dyDescent="0.2">
      <c r="A5" s="296"/>
      <c r="B5" s="218"/>
      <c r="C5" s="218"/>
      <c r="D5" s="218"/>
      <c r="E5" s="218"/>
      <c r="F5" s="218"/>
      <c r="G5" s="218"/>
      <c r="H5" s="218"/>
      <c r="I5" s="242"/>
    </row>
    <row r="6" spans="1:9" x14ac:dyDescent="0.2">
      <c r="A6" s="272" t="s">
        <v>15</v>
      </c>
      <c r="B6" s="216"/>
      <c r="C6" s="216"/>
      <c r="D6" s="216"/>
      <c r="E6" s="216"/>
      <c r="F6" s="216"/>
      <c r="G6" s="216"/>
      <c r="H6" s="216"/>
      <c r="I6" s="215"/>
    </row>
    <row r="7" spans="1:9" ht="30" x14ac:dyDescent="0.2">
      <c r="A7" s="1233" t="s">
        <v>73</v>
      </c>
      <c r="B7" s="1234"/>
      <c r="C7" s="1234"/>
      <c r="D7" s="1234"/>
      <c r="E7" s="1234"/>
      <c r="F7" s="1226"/>
      <c r="G7" s="280" t="s">
        <v>18</v>
      </c>
      <c r="H7" s="280" t="s">
        <v>5</v>
      </c>
      <c r="I7" s="247" t="s">
        <v>50</v>
      </c>
    </row>
    <row r="8" spans="1:9" x14ac:dyDescent="0.2">
      <c r="A8" s="1235"/>
      <c r="B8" s="1236"/>
      <c r="C8" s="1236"/>
      <c r="D8" s="1236"/>
      <c r="E8" s="1236"/>
      <c r="F8" s="1228"/>
      <c r="G8" s="297"/>
      <c r="H8" s="298"/>
      <c r="I8" s="299">
        <f t="shared" ref="I8:I14" si="0">G8*H8</f>
        <v>0</v>
      </c>
    </row>
    <row r="9" spans="1:9" x14ac:dyDescent="0.2">
      <c r="A9" s="1229"/>
      <c r="B9" s="1230"/>
      <c r="C9" s="1230"/>
      <c r="D9" s="1230"/>
      <c r="E9" s="1230"/>
      <c r="F9" s="1216"/>
      <c r="G9" s="253"/>
      <c r="H9" s="302"/>
      <c r="I9" s="255">
        <f t="shared" si="0"/>
        <v>0</v>
      </c>
    </row>
    <row r="10" spans="1:9" x14ac:dyDescent="0.2">
      <c r="A10" s="1229"/>
      <c r="B10" s="1230"/>
      <c r="C10" s="1230"/>
      <c r="D10" s="1230"/>
      <c r="E10" s="1230"/>
      <c r="F10" s="1216"/>
      <c r="G10" s="253"/>
      <c r="H10" s="302"/>
      <c r="I10" s="255">
        <f t="shared" si="0"/>
        <v>0</v>
      </c>
    </row>
    <row r="11" spans="1:9" x14ac:dyDescent="0.2">
      <c r="A11" s="1229"/>
      <c r="B11" s="1230"/>
      <c r="C11" s="1230"/>
      <c r="D11" s="1230"/>
      <c r="E11" s="1230"/>
      <c r="F11" s="1216"/>
      <c r="G11" s="253"/>
      <c r="H11" s="302"/>
      <c r="I11" s="255">
        <f t="shared" si="0"/>
        <v>0</v>
      </c>
    </row>
    <row r="12" spans="1:9" x14ac:dyDescent="0.2">
      <c r="A12" s="1229"/>
      <c r="B12" s="1230"/>
      <c r="C12" s="1230"/>
      <c r="D12" s="1230"/>
      <c r="E12" s="1230"/>
      <c r="F12" s="1216"/>
      <c r="G12" s="253"/>
      <c r="H12" s="302"/>
      <c r="I12" s="255">
        <f t="shared" si="0"/>
        <v>0</v>
      </c>
    </row>
    <row r="13" spans="1:9" x14ac:dyDescent="0.2">
      <c r="A13" s="1229"/>
      <c r="B13" s="1230"/>
      <c r="C13" s="1230"/>
      <c r="D13" s="1230"/>
      <c r="E13" s="1230"/>
      <c r="F13" s="1216"/>
      <c r="G13" s="253"/>
      <c r="H13" s="302"/>
      <c r="I13" s="255">
        <f t="shared" si="0"/>
        <v>0</v>
      </c>
    </row>
    <row r="14" spans="1:9" ht="15.75" thickBot="1" x14ac:dyDescent="0.25">
      <c r="A14" s="1231"/>
      <c r="B14" s="1232"/>
      <c r="C14" s="1232"/>
      <c r="D14" s="1232"/>
      <c r="E14" s="1232"/>
      <c r="F14" s="1218"/>
      <c r="G14" s="257"/>
      <c r="H14" s="303"/>
      <c r="I14" s="259">
        <f t="shared" si="0"/>
        <v>0</v>
      </c>
    </row>
    <row r="15" spans="1:9" x14ac:dyDescent="0.2">
      <c r="A15" s="1219" t="s">
        <v>74</v>
      </c>
      <c r="B15" s="1220"/>
      <c r="C15" s="1220"/>
      <c r="D15" s="1220"/>
      <c r="E15" s="1220"/>
      <c r="F15" s="1220"/>
      <c r="G15" s="1220"/>
      <c r="H15" s="1221"/>
      <c r="I15" s="437">
        <f>SUM(I8:I14)</f>
        <v>0</v>
      </c>
    </row>
    <row r="16" spans="1:9" x14ac:dyDescent="0.2">
      <c r="A16" s="261"/>
      <c r="B16" s="270"/>
      <c r="C16" s="270"/>
      <c r="D16" s="270"/>
      <c r="E16" s="270"/>
      <c r="F16" s="270"/>
      <c r="G16" s="270"/>
      <c r="H16" s="270"/>
      <c r="I16" s="285"/>
    </row>
    <row r="17" spans="1:9" x14ac:dyDescent="0.2">
      <c r="A17" s="272" t="s">
        <v>16</v>
      </c>
      <c r="B17" s="243"/>
      <c r="C17" s="243"/>
      <c r="D17" s="243"/>
      <c r="E17" s="243"/>
      <c r="F17" s="243"/>
      <c r="G17" s="243"/>
      <c r="H17" s="243"/>
      <c r="I17" s="273"/>
    </row>
    <row r="18" spans="1:9" ht="25.5" x14ac:dyDescent="0.2">
      <c r="A18" s="1233" t="s">
        <v>17</v>
      </c>
      <c r="B18" s="1234"/>
      <c r="C18" s="1234"/>
      <c r="D18" s="1234"/>
      <c r="E18" s="1226"/>
      <c r="F18" s="280" t="s">
        <v>18</v>
      </c>
      <c r="G18" s="280" t="s">
        <v>75</v>
      </c>
      <c r="H18" s="280" t="s">
        <v>5</v>
      </c>
      <c r="I18" s="266" t="s">
        <v>50</v>
      </c>
    </row>
    <row r="19" spans="1:9" x14ac:dyDescent="0.2">
      <c r="A19" s="1235"/>
      <c r="B19" s="1236"/>
      <c r="C19" s="1236"/>
      <c r="D19" s="1236"/>
      <c r="E19" s="1228"/>
      <c r="F19" s="249"/>
      <c r="G19" s="249"/>
      <c r="H19" s="304"/>
      <c r="I19" s="251">
        <f t="shared" ref="I19:I27" si="1">F19*G19*H19</f>
        <v>0</v>
      </c>
    </row>
    <row r="20" spans="1:9" x14ac:dyDescent="0.2">
      <c r="A20" s="1229"/>
      <c r="B20" s="1230"/>
      <c r="C20" s="1230"/>
      <c r="D20" s="1230"/>
      <c r="E20" s="1216"/>
      <c r="F20" s="253"/>
      <c r="G20" s="253"/>
      <c r="H20" s="302"/>
      <c r="I20" s="255">
        <f t="shared" si="1"/>
        <v>0</v>
      </c>
    </row>
    <row r="21" spans="1:9" x14ac:dyDescent="0.2">
      <c r="A21" s="1229"/>
      <c r="B21" s="1230"/>
      <c r="C21" s="1230"/>
      <c r="D21" s="1230"/>
      <c r="E21" s="1216"/>
      <c r="F21" s="253"/>
      <c r="G21" s="253"/>
      <c r="H21" s="302"/>
      <c r="I21" s="255">
        <f t="shared" si="1"/>
        <v>0</v>
      </c>
    </row>
    <row r="22" spans="1:9" x14ac:dyDescent="0.2">
      <c r="A22" s="1229"/>
      <c r="B22" s="1230"/>
      <c r="C22" s="1230"/>
      <c r="D22" s="1230"/>
      <c r="E22" s="1216"/>
      <c r="F22" s="253"/>
      <c r="G22" s="253"/>
      <c r="H22" s="302"/>
      <c r="I22" s="255">
        <f t="shared" si="1"/>
        <v>0</v>
      </c>
    </row>
    <row r="23" spans="1:9" x14ac:dyDescent="0.2">
      <c r="A23" s="1229"/>
      <c r="B23" s="1230"/>
      <c r="C23" s="1230"/>
      <c r="D23" s="1230"/>
      <c r="E23" s="1216"/>
      <c r="F23" s="253"/>
      <c r="G23" s="253"/>
      <c r="H23" s="302"/>
      <c r="I23" s="255">
        <f t="shared" si="1"/>
        <v>0</v>
      </c>
    </row>
    <row r="24" spans="1:9" x14ac:dyDescent="0.2">
      <c r="A24" s="1229"/>
      <c r="B24" s="1230"/>
      <c r="C24" s="1230"/>
      <c r="D24" s="1230"/>
      <c r="E24" s="1216"/>
      <c r="F24" s="253"/>
      <c r="G24" s="253"/>
      <c r="H24" s="302"/>
      <c r="I24" s="255">
        <f t="shared" si="1"/>
        <v>0</v>
      </c>
    </row>
    <row r="25" spans="1:9" x14ac:dyDescent="0.2">
      <c r="A25" s="1229"/>
      <c r="B25" s="1230"/>
      <c r="C25" s="1230"/>
      <c r="D25" s="1230"/>
      <c r="E25" s="1216"/>
      <c r="F25" s="253"/>
      <c r="G25" s="253"/>
      <c r="H25" s="302"/>
      <c r="I25" s="255">
        <f t="shared" si="1"/>
        <v>0</v>
      </c>
    </row>
    <row r="26" spans="1:9" x14ac:dyDescent="0.2">
      <c r="A26" s="1229"/>
      <c r="B26" s="1230"/>
      <c r="C26" s="1230"/>
      <c r="D26" s="1230"/>
      <c r="E26" s="1216"/>
      <c r="F26" s="253"/>
      <c r="G26" s="253"/>
      <c r="H26" s="302"/>
      <c r="I26" s="255">
        <f t="shared" si="1"/>
        <v>0</v>
      </c>
    </row>
    <row r="27" spans="1:9" ht="15.75" thickBot="1" x14ac:dyDescent="0.25">
      <c r="A27" s="1231"/>
      <c r="B27" s="1232"/>
      <c r="C27" s="1232"/>
      <c r="D27" s="1232"/>
      <c r="E27" s="1218"/>
      <c r="F27" s="257"/>
      <c r="G27" s="257"/>
      <c r="H27" s="303"/>
      <c r="I27" s="259">
        <f t="shared" si="1"/>
        <v>0</v>
      </c>
    </row>
    <row r="28" spans="1:9" x14ac:dyDescent="0.2">
      <c r="A28" s="1219" t="s">
        <v>76</v>
      </c>
      <c r="B28" s="1220"/>
      <c r="C28" s="1220"/>
      <c r="D28" s="1220"/>
      <c r="E28" s="1220"/>
      <c r="F28" s="1220"/>
      <c r="G28" s="1220"/>
      <c r="H28" s="1221"/>
      <c r="I28" s="446">
        <f>SUM(I19:I27)</f>
        <v>0</v>
      </c>
    </row>
    <row r="29" spans="1:9" x14ac:dyDescent="0.2">
      <c r="A29" s="261"/>
      <c r="B29" s="270"/>
      <c r="C29" s="270"/>
      <c r="D29" s="270"/>
      <c r="E29" s="270"/>
      <c r="F29" s="270"/>
      <c r="G29" s="270"/>
      <c r="H29" s="270"/>
      <c r="I29" s="285"/>
    </row>
    <row r="30" spans="1:9" x14ac:dyDescent="0.2">
      <c r="A30" s="272" t="s">
        <v>77</v>
      </c>
      <c r="B30" s="243"/>
      <c r="C30" s="243"/>
      <c r="D30" s="243"/>
      <c r="E30" s="243"/>
      <c r="F30" s="243"/>
      <c r="G30" s="243"/>
      <c r="H30" s="243"/>
      <c r="I30" s="273"/>
    </row>
    <row r="31" spans="1:9" ht="45" x14ac:dyDescent="0.2">
      <c r="A31" s="1233" t="s">
        <v>17</v>
      </c>
      <c r="B31" s="1234"/>
      <c r="C31" s="1234"/>
      <c r="D31" s="1234"/>
      <c r="E31" s="1234"/>
      <c r="F31" s="1226"/>
      <c r="G31" s="246" t="s">
        <v>78</v>
      </c>
      <c r="H31" s="246" t="s">
        <v>5</v>
      </c>
      <c r="I31" s="266" t="s">
        <v>50</v>
      </c>
    </row>
    <row r="32" spans="1:9" x14ac:dyDescent="0.2">
      <c r="A32" s="1235"/>
      <c r="B32" s="1236"/>
      <c r="C32" s="1236"/>
      <c r="D32" s="1236"/>
      <c r="E32" s="1236"/>
      <c r="F32" s="1228"/>
      <c r="G32" s="249"/>
      <c r="H32" s="304"/>
      <c r="I32" s="251">
        <f t="shared" ref="I32:I38" si="2">G32*H32</f>
        <v>0</v>
      </c>
    </row>
    <row r="33" spans="1:9" x14ac:dyDescent="0.2">
      <c r="A33" s="1229"/>
      <c r="B33" s="1230"/>
      <c r="C33" s="1230"/>
      <c r="D33" s="1230"/>
      <c r="E33" s="1230"/>
      <c r="F33" s="1216"/>
      <c r="G33" s="253"/>
      <c r="H33" s="302"/>
      <c r="I33" s="255">
        <f t="shared" si="2"/>
        <v>0</v>
      </c>
    </row>
    <row r="34" spans="1:9" x14ac:dyDescent="0.2">
      <c r="A34" s="1229"/>
      <c r="B34" s="1230"/>
      <c r="C34" s="1230"/>
      <c r="D34" s="1230"/>
      <c r="E34" s="1230"/>
      <c r="F34" s="1216"/>
      <c r="G34" s="253"/>
      <c r="H34" s="302"/>
      <c r="I34" s="255">
        <f t="shared" si="2"/>
        <v>0</v>
      </c>
    </row>
    <row r="35" spans="1:9" x14ac:dyDescent="0.2">
      <c r="A35" s="1229"/>
      <c r="B35" s="1230"/>
      <c r="C35" s="1230"/>
      <c r="D35" s="1230"/>
      <c r="E35" s="1230"/>
      <c r="F35" s="1216"/>
      <c r="G35" s="253"/>
      <c r="H35" s="302"/>
      <c r="I35" s="255">
        <f t="shared" si="2"/>
        <v>0</v>
      </c>
    </row>
    <row r="36" spans="1:9" x14ac:dyDescent="0.2">
      <c r="A36" s="1229"/>
      <c r="B36" s="1230"/>
      <c r="C36" s="1230"/>
      <c r="D36" s="1230"/>
      <c r="E36" s="1230"/>
      <c r="F36" s="1216"/>
      <c r="G36" s="253"/>
      <c r="H36" s="302"/>
      <c r="I36" s="255">
        <f t="shared" si="2"/>
        <v>0</v>
      </c>
    </row>
    <row r="37" spans="1:9" x14ac:dyDescent="0.2">
      <c r="A37" s="1229"/>
      <c r="B37" s="1230"/>
      <c r="C37" s="1230"/>
      <c r="D37" s="1230"/>
      <c r="E37" s="1230"/>
      <c r="F37" s="1216"/>
      <c r="G37" s="253"/>
      <c r="H37" s="302"/>
      <c r="I37" s="255">
        <f t="shared" si="2"/>
        <v>0</v>
      </c>
    </row>
    <row r="38" spans="1:9" ht="15.75" thickBot="1" x14ac:dyDescent="0.25">
      <c r="A38" s="1231"/>
      <c r="B38" s="1232"/>
      <c r="C38" s="1232"/>
      <c r="D38" s="1232"/>
      <c r="E38" s="1232"/>
      <c r="F38" s="1218"/>
      <c r="G38" s="257"/>
      <c r="H38" s="303"/>
      <c r="I38" s="259">
        <f t="shared" si="2"/>
        <v>0</v>
      </c>
    </row>
    <row r="39" spans="1:9" x14ac:dyDescent="0.2">
      <c r="A39" s="1219" t="s">
        <v>79</v>
      </c>
      <c r="B39" s="1220"/>
      <c r="C39" s="1220"/>
      <c r="D39" s="1220"/>
      <c r="E39" s="1220"/>
      <c r="F39" s="1220"/>
      <c r="G39" s="1220"/>
      <c r="H39" s="1221"/>
      <c r="I39" s="437">
        <f>SUM(I32:I38)</f>
        <v>0</v>
      </c>
    </row>
    <row r="40" spans="1:9" x14ac:dyDescent="0.2">
      <c r="A40" s="261"/>
      <c r="B40" s="270"/>
      <c r="C40" s="270"/>
      <c r="D40" s="270"/>
      <c r="E40" s="270"/>
      <c r="F40" s="270"/>
      <c r="G40" s="270"/>
      <c r="H40" s="270"/>
      <c r="I40" s="285"/>
    </row>
    <row r="41" spans="1:9" x14ac:dyDescent="0.2">
      <c r="A41" s="305" t="s">
        <v>80</v>
      </c>
      <c r="B41" s="306"/>
      <c r="C41" s="306"/>
      <c r="D41" s="306"/>
      <c r="E41" s="306"/>
      <c r="F41" s="306"/>
      <c r="G41" s="306"/>
      <c r="H41" s="306"/>
      <c r="I41" s="307"/>
    </row>
    <row r="42" spans="1:9" ht="30" x14ac:dyDescent="0.2">
      <c r="A42" s="279" t="s">
        <v>4</v>
      </c>
      <c r="B42" s="280" t="s">
        <v>12</v>
      </c>
      <c r="C42" s="246" t="s">
        <v>81</v>
      </c>
      <c r="D42" s="1225" t="s">
        <v>82</v>
      </c>
      <c r="E42" s="1226"/>
      <c r="F42" s="280" t="s">
        <v>13</v>
      </c>
      <c r="G42" s="280" t="s">
        <v>14</v>
      </c>
      <c r="H42" s="280" t="s">
        <v>5</v>
      </c>
      <c r="I42" s="266" t="s">
        <v>50</v>
      </c>
    </row>
    <row r="43" spans="1:9" x14ac:dyDescent="0.2">
      <c r="A43" s="248"/>
      <c r="B43" s="249"/>
      <c r="C43" s="249"/>
      <c r="D43" s="1227"/>
      <c r="E43" s="1228"/>
      <c r="F43" s="249"/>
      <c r="G43" s="249"/>
      <c r="H43" s="250"/>
      <c r="I43" s="251">
        <f t="shared" ref="I43:I55" si="3">C43*H43</f>
        <v>0</v>
      </c>
    </row>
    <row r="44" spans="1:9" x14ac:dyDescent="0.2">
      <c r="A44" s="252"/>
      <c r="B44" s="253"/>
      <c r="C44" s="253"/>
      <c r="D44" s="1215"/>
      <c r="E44" s="1216"/>
      <c r="F44" s="253"/>
      <c r="G44" s="253"/>
      <c r="H44" s="254"/>
      <c r="I44" s="255">
        <f t="shared" si="3"/>
        <v>0</v>
      </c>
    </row>
    <row r="45" spans="1:9" x14ac:dyDescent="0.2">
      <c r="A45" s="252"/>
      <c r="B45" s="253"/>
      <c r="C45" s="253"/>
      <c r="D45" s="1215"/>
      <c r="E45" s="1216"/>
      <c r="F45" s="253"/>
      <c r="G45" s="253"/>
      <c r="H45" s="254"/>
      <c r="I45" s="255">
        <f t="shared" si="3"/>
        <v>0</v>
      </c>
    </row>
    <row r="46" spans="1:9" x14ac:dyDescent="0.2">
      <c r="A46" s="252"/>
      <c r="B46" s="253"/>
      <c r="C46" s="253"/>
      <c r="D46" s="1215"/>
      <c r="E46" s="1216"/>
      <c r="F46" s="253"/>
      <c r="G46" s="253"/>
      <c r="H46" s="254"/>
      <c r="I46" s="255">
        <f t="shared" si="3"/>
        <v>0</v>
      </c>
    </row>
    <row r="47" spans="1:9" x14ac:dyDescent="0.2">
      <c r="A47" s="252"/>
      <c r="B47" s="253"/>
      <c r="C47" s="253"/>
      <c r="D47" s="1215"/>
      <c r="E47" s="1216"/>
      <c r="F47" s="253"/>
      <c r="G47" s="253"/>
      <c r="H47" s="254"/>
      <c r="I47" s="255">
        <f t="shared" si="3"/>
        <v>0</v>
      </c>
    </row>
    <row r="48" spans="1:9" x14ac:dyDescent="0.2">
      <c r="A48" s="252"/>
      <c r="B48" s="253"/>
      <c r="C48" s="253"/>
      <c r="D48" s="1215"/>
      <c r="E48" s="1216"/>
      <c r="F48" s="253"/>
      <c r="G48" s="253"/>
      <c r="H48" s="254"/>
      <c r="I48" s="255">
        <f t="shared" si="3"/>
        <v>0</v>
      </c>
    </row>
    <row r="49" spans="1:9" x14ac:dyDescent="0.2">
      <c r="A49" s="252"/>
      <c r="B49" s="253"/>
      <c r="C49" s="253"/>
      <c r="D49" s="1215"/>
      <c r="E49" s="1216"/>
      <c r="F49" s="253"/>
      <c r="G49" s="253"/>
      <c r="H49" s="254"/>
      <c r="I49" s="255">
        <f t="shared" si="3"/>
        <v>0</v>
      </c>
    </row>
    <row r="50" spans="1:9" x14ac:dyDescent="0.2">
      <c r="A50" s="252"/>
      <c r="B50" s="253"/>
      <c r="C50" s="253"/>
      <c r="D50" s="1215"/>
      <c r="E50" s="1216"/>
      <c r="F50" s="253"/>
      <c r="G50" s="253"/>
      <c r="H50" s="254"/>
      <c r="I50" s="255">
        <f t="shared" si="3"/>
        <v>0</v>
      </c>
    </row>
    <row r="51" spans="1:9" x14ac:dyDescent="0.2">
      <c r="A51" s="252"/>
      <c r="B51" s="253"/>
      <c r="C51" s="253"/>
      <c r="D51" s="1215"/>
      <c r="E51" s="1216"/>
      <c r="F51" s="253"/>
      <c r="G51" s="253"/>
      <c r="H51" s="254"/>
      <c r="I51" s="255">
        <f t="shared" si="3"/>
        <v>0</v>
      </c>
    </row>
    <row r="52" spans="1:9" x14ac:dyDescent="0.2">
      <c r="A52" s="252"/>
      <c r="B52" s="253"/>
      <c r="C52" s="253"/>
      <c r="D52" s="1215"/>
      <c r="E52" s="1216"/>
      <c r="F52" s="253"/>
      <c r="G52" s="253"/>
      <c r="H52" s="254"/>
      <c r="I52" s="255">
        <f t="shared" si="3"/>
        <v>0</v>
      </c>
    </row>
    <row r="53" spans="1:9" x14ac:dyDescent="0.2">
      <c r="A53" s="252"/>
      <c r="B53" s="253"/>
      <c r="C53" s="253"/>
      <c r="D53" s="1215"/>
      <c r="E53" s="1216"/>
      <c r="F53" s="253"/>
      <c r="G53" s="253"/>
      <c r="H53" s="254"/>
      <c r="I53" s="255">
        <f t="shared" si="3"/>
        <v>0</v>
      </c>
    </row>
    <row r="54" spans="1:9" x14ac:dyDescent="0.2">
      <c r="A54" s="252"/>
      <c r="B54" s="253"/>
      <c r="C54" s="253"/>
      <c r="D54" s="1215"/>
      <c r="E54" s="1216"/>
      <c r="F54" s="253"/>
      <c r="G54" s="253"/>
      <c r="H54" s="254"/>
      <c r="I54" s="255">
        <f t="shared" si="3"/>
        <v>0</v>
      </c>
    </row>
    <row r="55" spans="1:9" ht="15.75" thickBot="1" x14ac:dyDescent="0.25">
      <c r="A55" s="256"/>
      <c r="B55" s="257"/>
      <c r="C55" s="257"/>
      <c r="D55" s="1217"/>
      <c r="E55" s="1218"/>
      <c r="F55" s="257"/>
      <c r="G55" s="257"/>
      <c r="H55" s="258"/>
      <c r="I55" s="259">
        <f t="shared" si="3"/>
        <v>0</v>
      </c>
    </row>
    <row r="56" spans="1:9" x14ac:dyDescent="0.2">
      <c r="A56" s="1219" t="s">
        <v>83</v>
      </c>
      <c r="B56" s="1220"/>
      <c r="C56" s="1220"/>
      <c r="D56" s="1220"/>
      <c r="E56" s="1220"/>
      <c r="F56" s="1220"/>
      <c r="G56" s="1220"/>
      <c r="H56" s="1221"/>
      <c r="I56" s="437">
        <f>SUM(I43:I55)</f>
        <v>0</v>
      </c>
    </row>
    <row r="57" spans="1:9" x14ac:dyDescent="0.2">
      <c r="A57" s="261"/>
      <c r="B57" s="270"/>
      <c r="C57" s="270"/>
      <c r="D57" s="270"/>
      <c r="E57" s="270"/>
      <c r="F57" s="270"/>
      <c r="G57" s="270"/>
      <c r="H57" s="270"/>
      <c r="I57" s="285"/>
    </row>
    <row r="58" spans="1:9" ht="15.75" thickBot="1" x14ac:dyDescent="0.25">
      <c r="A58" s="186"/>
      <c r="B58" s="184"/>
      <c r="C58" s="184"/>
      <c r="D58" s="184"/>
      <c r="E58" s="184"/>
      <c r="F58" s="184"/>
      <c r="G58" s="184"/>
      <c r="H58" s="314"/>
      <c r="I58" s="398"/>
    </row>
    <row r="59" spans="1:9" ht="15.75" thickTop="1" x14ac:dyDescent="0.2">
      <c r="A59" s="1222" t="s">
        <v>257</v>
      </c>
      <c r="B59" s="1223"/>
      <c r="C59" s="1223"/>
      <c r="D59" s="1223"/>
      <c r="E59" s="1223"/>
      <c r="F59" s="1223"/>
      <c r="G59" s="1223"/>
      <c r="H59" s="1224"/>
      <c r="I59" s="447">
        <f>I56+I39+I28+I15</f>
        <v>0</v>
      </c>
    </row>
    <row r="60" spans="1:9" ht="15.75" thickBot="1" x14ac:dyDescent="0.25">
      <c r="A60" s="1212"/>
      <c r="B60" s="1213"/>
      <c r="C60" s="1213"/>
      <c r="D60" s="1213"/>
      <c r="E60" s="1213"/>
      <c r="F60" s="1213"/>
      <c r="G60" s="1213"/>
      <c r="H60" s="1214"/>
      <c r="I60" s="308"/>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19:E19"/>
    <mergeCell ref="A3:C3"/>
    <mergeCell ref="A7:F7"/>
    <mergeCell ref="A8:F8"/>
    <mergeCell ref="A9:F9"/>
    <mergeCell ref="A10:F10"/>
    <mergeCell ref="A11:F11"/>
    <mergeCell ref="A12:F12"/>
    <mergeCell ref="A13:F13"/>
    <mergeCell ref="A14:F14"/>
    <mergeCell ref="A15:H15"/>
    <mergeCell ref="A18:E18"/>
    <mergeCell ref="A33:F33"/>
    <mergeCell ref="A20:E20"/>
    <mergeCell ref="A21:E21"/>
    <mergeCell ref="A22:E22"/>
    <mergeCell ref="A23:E23"/>
    <mergeCell ref="A24:E24"/>
    <mergeCell ref="A25:E25"/>
    <mergeCell ref="A26:E26"/>
    <mergeCell ref="A27:E27"/>
    <mergeCell ref="A28:H28"/>
    <mergeCell ref="A31:F31"/>
    <mergeCell ref="A32:F32"/>
    <mergeCell ref="D47:E47"/>
    <mergeCell ref="A34:F34"/>
    <mergeCell ref="A35:F35"/>
    <mergeCell ref="A36:F36"/>
    <mergeCell ref="A37:F37"/>
    <mergeCell ref="A38:F38"/>
    <mergeCell ref="A39:H39"/>
    <mergeCell ref="D42:E42"/>
    <mergeCell ref="D43:E43"/>
    <mergeCell ref="D44:E44"/>
    <mergeCell ref="D45:E45"/>
    <mergeCell ref="D46:E46"/>
    <mergeCell ref="D48:E48"/>
    <mergeCell ref="D49:E49"/>
    <mergeCell ref="D50:E50"/>
    <mergeCell ref="D51:E51"/>
    <mergeCell ref="A56:H56"/>
    <mergeCell ref="A60:H60"/>
    <mergeCell ref="D52:E52"/>
    <mergeCell ref="D53:E53"/>
    <mergeCell ref="D54:E54"/>
    <mergeCell ref="D55:E55"/>
    <mergeCell ref="A59:H59"/>
  </mergeCells>
  <phoneticPr fontId="69" type="noConversion"/>
  <printOptions horizontalCentered="1"/>
  <pageMargins left="0.59055118110236227" right="0.47244094488188981" top="0.98425196850393704" bottom="0.98425196850393704" header="0.51181102362204722" footer="0.51181102362204722"/>
  <pageSetup paperSize="9" scale="66"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pageSetUpPr fitToPage="1"/>
  </sheetPr>
  <dimension ref="A1:H78"/>
  <sheetViews>
    <sheetView zoomScaleNormal="100" zoomScaleSheetLayoutView="90" workbookViewId="0"/>
  </sheetViews>
  <sheetFormatPr defaultRowHeight="15" x14ac:dyDescent="0.2"/>
  <cols>
    <col min="1" max="1" width="8.6640625" customWidth="1"/>
    <col min="2" max="2" width="15.21875" customWidth="1"/>
    <col min="3" max="3" width="14" bestFit="1" customWidth="1"/>
    <col min="4" max="4" width="21.33203125" customWidth="1"/>
    <col min="5" max="5" width="23.21875" customWidth="1"/>
    <col min="6" max="6" width="8.33203125" customWidth="1"/>
    <col min="7" max="7" width="5.44140625" customWidth="1"/>
    <col min="8" max="8" width="12.109375" customWidth="1"/>
  </cols>
  <sheetData>
    <row r="1" spans="1:8" ht="18.75" thickTop="1" x14ac:dyDescent="0.2">
      <c r="A1" s="693" t="s">
        <v>38</v>
      </c>
      <c r="B1" s="309"/>
      <c r="C1" s="309"/>
      <c r="D1" s="309"/>
      <c r="E1" s="309"/>
      <c r="F1" s="309"/>
      <c r="G1" s="309"/>
      <c r="H1" s="310"/>
    </row>
    <row r="2" spans="1:8" ht="15.75" x14ac:dyDescent="0.2">
      <c r="A2" s="426" t="s">
        <v>264</v>
      </c>
      <c r="B2" s="311"/>
      <c r="C2" s="311"/>
      <c r="D2" s="311"/>
      <c r="E2" s="400" t="s">
        <v>275</v>
      </c>
      <c r="F2" s="311"/>
      <c r="G2" s="311"/>
      <c r="H2" s="312"/>
    </row>
    <row r="3" spans="1:8" x14ac:dyDescent="0.2">
      <c r="A3" s="313"/>
      <c r="B3" s="1239" t="s">
        <v>37</v>
      </c>
      <c r="C3" s="1239"/>
      <c r="D3" s="692">
        <f>'Input Data'!$D$19</f>
        <v>0</v>
      </c>
      <c r="E3" s="314" t="s">
        <v>217</v>
      </c>
      <c r="F3" s="691">
        <f>'Input Data'!$D$5</f>
        <v>0</v>
      </c>
      <c r="G3" s="311"/>
      <c r="H3" s="312"/>
    </row>
    <row r="4" spans="1:8" x14ac:dyDescent="0.2">
      <c r="A4" s="315" t="s">
        <v>39</v>
      </c>
      <c r="B4" s="316" t="s">
        <v>4</v>
      </c>
      <c r="C4" s="311" t="s">
        <v>40</v>
      </c>
      <c r="D4" s="317" t="s">
        <v>39</v>
      </c>
      <c r="E4" s="316" t="s">
        <v>4</v>
      </c>
      <c r="F4" s="311" t="s">
        <v>40</v>
      </c>
      <c r="G4" s="311"/>
      <c r="H4" s="312"/>
    </row>
    <row r="5" spans="1:8" x14ac:dyDescent="0.2">
      <c r="A5" s="318" t="s">
        <v>41</v>
      </c>
      <c r="B5" s="319"/>
      <c r="C5" s="319"/>
      <c r="D5" s="314" t="s">
        <v>42</v>
      </c>
      <c r="E5" s="319"/>
      <c r="F5" s="1240"/>
      <c r="G5" s="1241"/>
      <c r="H5" s="1242"/>
    </row>
    <row r="6" spans="1:8" x14ac:dyDescent="0.2">
      <c r="A6" s="318" t="s">
        <v>43</v>
      </c>
      <c r="B6" s="319"/>
      <c r="C6" s="319"/>
      <c r="D6" s="314" t="s">
        <v>44</v>
      </c>
      <c r="E6" s="320"/>
      <c r="F6" s="1240"/>
      <c r="G6" s="1241"/>
      <c r="H6" s="1242"/>
    </row>
    <row r="7" spans="1:8" x14ac:dyDescent="0.2">
      <c r="A7" s="318" t="s">
        <v>45</v>
      </c>
      <c r="B7" s="320"/>
      <c r="C7" s="319"/>
      <c r="D7" s="314" t="s">
        <v>46</v>
      </c>
      <c r="E7" s="320"/>
      <c r="F7" s="1240"/>
      <c r="G7" s="1241"/>
      <c r="H7" s="1242"/>
    </row>
    <row r="8" spans="1:8" ht="15.75" thickBot="1" x14ac:dyDescent="0.25">
      <c r="A8" s="321"/>
      <c r="B8" s="322"/>
      <c r="C8" s="322"/>
      <c r="D8" s="322"/>
      <c r="E8" s="322"/>
      <c r="F8" s="322"/>
      <c r="G8" s="322"/>
      <c r="H8" s="323"/>
    </row>
    <row r="9" spans="1:8" ht="16.5" thickTop="1" thickBot="1" x14ac:dyDescent="0.25">
      <c r="A9" s="450"/>
      <c r="B9" s="450"/>
      <c r="C9" s="450"/>
      <c r="D9" s="450"/>
      <c r="E9" s="450"/>
      <c r="F9" s="450"/>
      <c r="G9" s="450"/>
      <c r="H9" s="450"/>
    </row>
    <row r="10" spans="1:8" ht="15.75" thickTop="1" x14ac:dyDescent="0.2">
      <c r="A10" s="445" t="s">
        <v>145</v>
      </c>
      <c r="B10" s="448"/>
      <c r="C10" s="448"/>
      <c r="D10" s="448"/>
      <c r="E10" s="448"/>
      <c r="F10" s="448"/>
      <c r="G10" s="448"/>
      <c r="H10" s="449"/>
    </row>
    <row r="11" spans="1:8" ht="28.5" x14ac:dyDescent="0.2">
      <c r="A11" s="326" t="s">
        <v>4</v>
      </c>
      <c r="B11" s="327" t="s">
        <v>47</v>
      </c>
      <c r="C11" s="328" t="s">
        <v>30</v>
      </c>
      <c r="D11" s="328" t="s">
        <v>48</v>
      </c>
      <c r="E11" s="329" t="s">
        <v>49</v>
      </c>
      <c r="F11" s="328" t="s">
        <v>5</v>
      </c>
      <c r="G11" s="328" t="s">
        <v>10</v>
      </c>
      <c r="H11" s="330" t="s">
        <v>50</v>
      </c>
    </row>
    <row r="12" spans="1:8" x14ac:dyDescent="0.2">
      <c r="A12" s="331"/>
      <c r="B12" s="332"/>
      <c r="C12" s="333"/>
      <c r="D12" s="333"/>
      <c r="E12" s="333"/>
      <c r="F12" s="334"/>
      <c r="G12" s="333"/>
      <c r="H12" s="335">
        <f t="shared" ref="H12:H20" si="0">F12*G12</f>
        <v>0</v>
      </c>
    </row>
    <row r="13" spans="1:8" x14ac:dyDescent="0.2">
      <c r="A13" s="336"/>
      <c r="B13" s="337"/>
      <c r="C13" s="338"/>
      <c r="D13" s="338"/>
      <c r="E13" s="338"/>
      <c r="F13" s="339"/>
      <c r="G13" s="338"/>
      <c r="H13" s="340">
        <f t="shared" si="0"/>
        <v>0</v>
      </c>
    </row>
    <row r="14" spans="1:8" x14ac:dyDescent="0.2">
      <c r="A14" s="341"/>
      <c r="B14" s="337"/>
      <c r="C14" s="338"/>
      <c r="D14" s="338"/>
      <c r="E14" s="338"/>
      <c r="F14" s="339"/>
      <c r="G14" s="338"/>
      <c r="H14" s="340">
        <f t="shared" si="0"/>
        <v>0</v>
      </c>
    </row>
    <row r="15" spans="1:8" x14ac:dyDescent="0.2">
      <c r="A15" s="341"/>
      <c r="B15" s="337"/>
      <c r="C15" s="338"/>
      <c r="D15" s="338"/>
      <c r="E15" s="338"/>
      <c r="F15" s="339"/>
      <c r="G15" s="338"/>
      <c r="H15" s="340">
        <f t="shared" si="0"/>
        <v>0</v>
      </c>
    </row>
    <row r="16" spans="1:8" x14ac:dyDescent="0.2">
      <c r="A16" s="341"/>
      <c r="B16" s="337"/>
      <c r="C16" s="338"/>
      <c r="D16" s="338"/>
      <c r="E16" s="338"/>
      <c r="F16" s="339"/>
      <c r="G16" s="338"/>
      <c r="H16" s="340">
        <f t="shared" si="0"/>
        <v>0</v>
      </c>
    </row>
    <row r="17" spans="1:8" x14ac:dyDescent="0.2">
      <c r="A17" s="341"/>
      <c r="B17" s="337"/>
      <c r="C17" s="338"/>
      <c r="D17" s="338"/>
      <c r="E17" s="338"/>
      <c r="F17" s="339"/>
      <c r="G17" s="338"/>
      <c r="H17" s="340">
        <f t="shared" si="0"/>
        <v>0</v>
      </c>
    </row>
    <row r="18" spans="1:8" x14ac:dyDescent="0.2">
      <c r="A18" s="341"/>
      <c r="B18" s="337"/>
      <c r="C18" s="338"/>
      <c r="D18" s="338"/>
      <c r="E18" s="338"/>
      <c r="F18" s="339"/>
      <c r="G18" s="338"/>
      <c r="H18" s="340">
        <f t="shared" si="0"/>
        <v>0</v>
      </c>
    </row>
    <row r="19" spans="1:8" x14ac:dyDescent="0.2">
      <c r="A19" s="341"/>
      <c r="B19" s="337"/>
      <c r="C19" s="338"/>
      <c r="D19" s="338"/>
      <c r="E19" s="338"/>
      <c r="F19" s="339"/>
      <c r="G19" s="338"/>
      <c r="H19" s="340">
        <f t="shared" si="0"/>
        <v>0</v>
      </c>
    </row>
    <row r="20" spans="1:8" x14ac:dyDescent="0.2">
      <c r="A20" s="451"/>
      <c r="B20" s="452"/>
      <c r="C20" s="453"/>
      <c r="D20" s="453"/>
      <c r="E20" s="453"/>
      <c r="F20" s="454"/>
      <c r="G20" s="453"/>
      <c r="H20" s="455">
        <f t="shared" si="0"/>
        <v>0</v>
      </c>
    </row>
    <row r="21" spans="1:8" ht="15.75" thickBot="1" x14ac:dyDescent="0.25">
      <c r="A21" s="351"/>
      <c r="B21" s="352"/>
      <c r="C21" s="353"/>
      <c r="D21" s="353"/>
      <c r="E21" s="353"/>
      <c r="F21" s="354"/>
      <c r="G21" s="353"/>
      <c r="H21" s="455">
        <f>F21*G21</f>
        <v>0</v>
      </c>
    </row>
    <row r="22" spans="1:8" x14ac:dyDescent="0.2">
      <c r="A22" s="318"/>
      <c r="B22" s="314"/>
      <c r="C22" s="314"/>
      <c r="D22" s="314"/>
      <c r="E22" s="314"/>
      <c r="F22" s="314"/>
      <c r="G22" s="342" t="s">
        <v>258</v>
      </c>
      <c r="H22" s="466">
        <f>SUM(H12:H21)</f>
        <v>0</v>
      </c>
    </row>
    <row r="23" spans="1:8" ht="15.75" thickBot="1" x14ac:dyDescent="0.25">
      <c r="A23" s="321"/>
      <c r="B23" s="322"/>
      <c r="C23" s="322"/>
      <c r="D23" s="322"/>
      <c r="E23" s="322"/>
      <c r="F23" s="322"/>
      <c r="G23" s="322"/>
      <c r="H23" s="323"/>
    </row>
    <row r="24" spans="1:8" ht="16.5" thickTop="1" thickBot="1" x14ac:dyDescent="0.25">
      <c r="A24" s="450"/>
      <c r="B24" s="450"/>
      <c r="C24" s="450"/>
      <c r="D24" s="450"/>
      <c r="E24" s="450"/>
      <c r="F24" s="450"/>
      <c r="G24" s="450"/>
      <c r="H24" s="450"/>
    </row>
    <row r="25" spans="1:8" ht="15.75" thickTop="1" x14ac:dyDescent="0.2">
      <c r="A25" s="445" t="s">
        <v>137</v>
      </c>
      <c r="B25" s="448"/>
      <c r="C25" s="448"/>
      <c r="D25" s="448"/>
      <c r="E25" s="448"/>
      <c r="F25" s="448"/>
      <c r="G25" s="448"/>
      <c r="H25" s="449"/>
    </row>
    <row r="26" spans="1:8" ht="30" x14ac:dyDescent="0.2">
      <c r="A26" s="346" t="s">
        <v>4</v>
      </c>
      <c r="B26" s="347" t="s">
        <v>47</v>
      </c>
      <c r="C26" s="348" t="s">
        <v>30</v>
      </c>
      <c r="D26" s="348" t="s">
        <v>48</v>
      </c>
      <c r="E26" s="349" t="s">
        <v>49</v>
      </c>
      <c r="F26" s="348" t="s">
        <v>5</v>
      </c>
      <c r="G26" s="348" t="s">
        <v>10</v>
      </c>
      <c r="H26" s="350" t="s">
        <v>50</v>
      </c>
    </row>
    <row r="27" spans="1:8" x14ac:dyDescent="0.2">
      <c r="A27" s="331"/>
      <c r="B27" s="332"/>
      <c r="C27" s="333"/>
      <c r="D27" s="333"/>
      <c r="E27" s="333"/>
      <c r="F27" s="334"/>
      <c r="G27" s="333"/>
      <c r="H27" s="335">
        <f t="shared" ref="H27:H36" si="1">F27*G27</f>
        <v>0</v>
      </c>
    </row>
    <row r="28" spans="1:8" x14ac:dyDescent="0.2">
      <c r="A28" s="336"/>
      <c r="B28" s="337"/>
      <c r="C28" s="338"/>
      <c r="D28" s="338"/>
      <c r="E28" s="338"/>
      <c r="F28" s="339"/>
      <c r="G28" s="338"/>
      <c r="H28" s="340">
        <f t="shared" si="1"/>
        <v>0</v>
      </c>
    </row>
    <row r="29" spans="1:8" x14ac:dyDescent="0.2">
      <c r="A29" s="341"/>
      <c r="B29" s="337"/>
      <c r="C29" s="338"/>
      <c r="D29" s="338"/>
      <c r="E29" s="338"/>
      <c r="F29" s="339"/>
      <c r="G29" s="338"/>
      <c r="H29" s="340">
        <f t="shared" si="1"/>
        <v>0</v>
      </c>
    </row>
    <row r="30" spans="1:8" x14ac:dyDescent="0.2">
      <c r="A30" s="341"/>
      <c r="B30" s="337"/>
      <c r="C30" s="338"/>
      <c r="D30" s="338"/>
      <c r="E30" s="338"/>
      <c r="F30" s="339"/>
      <c r="G30" s="338"/>
      <c r="H30" s="340">
        <f t="shared" si="1"/>
        <v>0</v>
      </c>
    </row>
    <row r="31" spans="1:8" x14ac:dyDescent="0.2">
      <c r="A31" s="341"/>
      <c r="B31" s="337"/>
      <c r="C31" s="338"/>
      <c r="D31" s="338"/>
      <c r="E31" s="338"/>
      <c r="F31" s="339"/>
      <c r="G31" s="338"/>
      <c r="H31" s="340">
        <f t="shared" si="1"/>
        <v>0</v>
      </c>
    </row>
    <row r="32" spans="1:8" x14ac:dyDescent="0.2">
      <c r="A32" s="341"/>
      <c r="B32" s="337"/>
      <c r="C32" s="338"/>
      <c r="D32" s="338"/>
      <c r="E32" s="338"/>
      <c r="F32" s="339"/>
      <c r="G32" s="338"/>
      <c r="H32" s="340">
        <f t="shared" si="1"/>
        <v>0</v>
      </c>
    </row>
    <row r="33" spans="1:8" x14ac:dyDescent="0.2">
      <c r="A33" s="341"/>
      <c r="B33" s="337"/>
      <c r="C33" s="338"/>
      <c r="D33" s="338"/>
      <c r="E33" s="338"/>
      <c r="F33" s="339"/>
      <c r="G33" s="338"/>
      <c r="H33" s="340">
        <f t="shared" si="1"/>
        <v>0</v>
      </c>
    </row>
    <row r="34" spans="1:8" x14ac:dyDescent="0.2">
      <c r="A34" s="341"/>
      <c r="B34" s="337"/>
      <c r="C34" s="338"/>
      <c r="D34" s="338"/>
      <c r="E34" s="338"/>
      <c r="F34" s="339"/>
      <c r="G34" s="338"/>
      <c r="H34" s="340">
        <f t="shared" si="1"/>
        <v>0</v>
      </c>
    </row>
    <row r="35" spans="1:8" x14ac:dyDescent="0.2">
      <c r="A35" s="341"/>
      <c r="B35" s="337"/>
      <c r="C35" s="338"/>
      <c r="D35" s="338"/>
      <c r="E35" s="338"/>
      <c r="F35" s="339"/>
      <c r="G35" s="338"/>
      <c r="H35" s="340">
        <f t="shared" si="1"/>
        <v>0</v>
      </c>
    </row>
    <row r="36" spans="1:8" x14ac:dyDescent="0.2">
      <c r="A36" s="451"/>
      <c r="B36" s="452"/>
      <c r="C36" s="453"/>
      <c r="D36" s="453"/>
      <c r="E36" s="453"/>
      <c r="F36" s="454"/>
      <c r="G36" s="453"/>
      <c r="H36" s="455">
        <f t="shared" si="1"/>
        <v>0</v>
      </c>
    </row>
    <row r="37" spans="1:8" ht="15.75" thickBot="1" x14ac:dyDescent="0.25">
      <c r="A37" s="351"/>
      <c r="B37" s="352"/>
      <c r="C37" s="353"/>
      <c r="D37" s="353"/>
      <c r="E37" s="353"/>
      <c r="F37" s="354"/>
      <c r="G37" s="353"/>
      <c r="H37" s="456">
        <f>F37*G37</f>
        <v>0</v>
      </c>
    </row>
    <row r="38" spans="1:8" x14ac:dyDescent="0.2">
      <c r="A38" s="318"/>
      <c r="B38" s="314"/>
      <c r="C38" s="314"/>
      <c r="D38" s="314"/>
      <c r="E38" s="314"/>
      <c r="F38" s="314"/>
      <c r="G38" s="342" t="s">
        <v>259</v>
      </c>
      <c r="H38" s="465">
        <f>SUM(H27:H37)</f>
        <v>0</v>
      </c>
    </row>
    <row r="39" spans="1:8" ht="15.75" thickBot="1" x14ac:dyDescent="0.25">
      <c r="A39" s="358"/>
      <c r="B39" s="359"/>
      <c r="C39" s="359"/>
      <c r="D39" s="359"/>
      <c r="E39" s="359"/>
      <c r="F39" s="359"/>
      <c r="G39" s="359"/>
      <c r="H39" s="457"/>
    </row>
    <row r="40" spans="1:8" ht="16.5" thickTop="1" thickBot="1" x14ac:dyDescent="0.25">
      <c r="A40" s="450"/>
      <c r="B40" s="450"/>
      <c r="C40" s="450"/>
      <c r="D40" s="450"/>
      <c r="E40" s="450"/>
      <c r="F40" s="450"/>
      <c r="G40" s="450"/>
      <c r="H40" s="450"/>
    </row>
    <row r="41" spans="1:8" ht="15.75" thickTop="1" x14ac:dyDescent="0.2">
      <c r="A41" s="445" t="s">
        <v>146</v>
      </c>
      <c r="B41" s="448"/>
      <c r="C41" s="448"/>
      <c r="D41" s="448"/>
      <c r="E41" s="448"/>
      <c r="F41" s="448"/>
      <c r="G41" s="448"/>
      <c r="H41" s="458"/>
    </row>
    <row r="42" spans="1:8" ht="30" x14ac:dyDescent="0.2">
      <c r="A42" s="346" t="s">
        <v>4</v>
      </c>
      <c r="B42" s="347" t="s">
        <v>47</v>
      </c>
      <c r="C42" s="348" t="s">
        <v>30</v>
      </c>
      <c r="D42" s="348" t="s">
        <v>48</v>
      </c>
      <c r="E42" s="349" t="s">
        <v>49</v>
      </c>
      <c r="F42" s="348" t="s">
        <v>5</v>
      </c>
      <c r="G42" s="348" t="s">
        <v>10</v>
      </c>
      <c r="H42" s="350" t="s">
        <v>50</v>
      </c>
    </row>
    <row r="43" spans="1:8" x14ac:dyDescent="0.2">
      <c r="A43" s="331"/>
      <c r="B43" s="332"/>
      <c r="C43" s="333"/>
      <c r="D43" s="333"/>
      <c r="E43" s="333"/>
      <c r="F43" s="334"/>
      <c r="G43" s="333"/>
      <c r="H43" s="335">
        <f t="shared" ref="H43:H55" si="2">F43*G43</f>
        <v>0</v>
      </c>
    </row>
    <row r="44" spans="1:8" x14ac:dyDescent="0.2">
      <c r="A44" s="336"/>
      <c r="B44" s="337"/>
      <c r="C44" s="338"/>
      <c r="D44" s="338"/>
      <c r="E44" s="338"/>
      <c r="F44" s="339"/>
      <c r="G44" s="338"/>
      <c r="H44" s="340">
        <f t="shared" si="2"/>
        <v>0</v>
      </c>
    </row>
    <row r="45" spans="1:8" x14ac:dyDescent="0.2">
      <c r="A45" s="341"/>
      <c r="B45" s="337"/>
      <c r="C45" s="338"/>
      <c r="D45" s="338"/>
      <c r="E45" s="338"/>
      <c r="F45" s="339"/>
      <c r="G45" s="338"/>
      <c r="H45" s="340">
        <f t="shared" si="2"/>
        <v>0</v>
      </c>
    </row>
    <row r="46" spans="1:8" x14ac:dyDescent="0.2">
      <c r="A46" s="341"/>
      <c r="B46" s="337"/>
      <c r="C46" s="338"/>
      <c r="D46" s="338"/>
      <c r="E46" s="338"/>
      <c r="F46" s="339"/>
      <c r="G46" s="338"/>
      <c r="H46" s="340">
        <f t="shared" si="2"/>
        <v>0</v>
      </c>
    </row>
    <row r="47" spans="1:8" x14ac:dyDescent="0.2">
      <c r="A47" s="341"/>
      <c r="B47" s="337"/>
      <c r="C47" s="338"/>
      <c r="D47" s="338"/>
      <c r="E47" s="338"/>
      <c r="F47" s="339"/>
      <c r="G47" s="338"/>
      <c r="H47" s="340">
        <f t="shared" si="2"/>
        <v>0</v>
      </c>
    </row>
    <row r="48" spans="1:8" x14ac:dyDescent="0.2">
      <c r="A48" s="341"/>
      <c r="B48" s="337"/>
      <c r="C48" s="338"/>
      <c r="D48" s="338"/>
      <c r="E48" s="338"/>
      <c r="F48" s="339"/>
      <c r="G48" s="338"/>
      <c r="H48" s="340">
        <f t="shared" si="2"/>
        <v>0</v>
      </c>
    </row>
    <row r="49" spans="1:8" x14ac:dyDescent="0.2">
      <c r="A49" s="341"/>
      <c r="B49" s="337"/>
      <c r="C49" s="338"/>
      <c r="D49" s="338"/>
      <c r="E49" s="338"/>
      <c r="F49" s="339"/>
      <c r="G49" s="338"/>
      <c r="H49" s="340">
        <f t="shared" si="2"/>
        <v>0</v>
      </c>
    </row>
    <row r="50" spans="1:8" x14ac:dyDescent="0.2">
      <c r="A50" s="341"/>
      <c r="B50" s="337"/>
      <c r="C50" s="338"/>
      <c r="D50" s="338"/>
      <c r="E50" s="338"/>
      <c r="F50" s="339"/>
      <c r="G50" s="338"/>
      <c r="H50" s="340">
        <f t="shared" si="2"/>
        <v>0</v>
      </c>
    </row>
    <row r="51" spans="1:8" x14ac:dyDescent="0.2">
      <c r="A51" s="341"/>
      <c r="B51" s="337"/>
      <c r="C51" s="338"/>
      <c r="D51" s="338"/>
      <c r="E51" s="338"/>
      <c r="F51" s="339"/>
      <c r="G51" s="338"/>
      <c r="H51" s="340">
        <f t="shared" si="2"/>
        <v>0</v>
      </c>
    </row>
    <row r="52" spans="1:8" x14ac:dyDescent="0.2">
      <c r="A52" s="341"/>
      <c r="B52" s="337"/>
      <c r="C52" s="338"/>
      <c r="D52" s="338"/>
      <c r="E52" s="338"/>
      <c r="F52" s="339"/>
      <c r="G52" s="338"/>
      <c r="H52" s="340">
        <f t="shared" si="2"/>
        <v>0</v>
      </c>
    </row>
    <row r="53" spans="1:8" x14ac:dyDescent="0.2">
      <c r="A53" s="341"/>
      <c r="B53" s="337"/>
      <c r="C53" s="338"/>
      <c r="D53" s="338"/>
      <c r="E53" s="338"/>
      <c r="F53" s="339"/>
      <c r="G53" s="338"/>
      <c r="H53" s="340">
        <f t="shared" si="2"/>
        <v>0</v>
      </c>
    </row>
    <row r="54" spans="1:8" x14ac:dyDescent="0.2">
      <c r="A54" s="341"/>
      <c r="B54" s="337"/>
      <c r="C54" s="338"/>
      <c r="D54" s="338"/>
      <c r="E54" s="338"/>
      <c r="F54" s="339"/>
      <c r="G54" s="338"/>
      <c r="H54" s="340">
        <f t="shared" si="2"/>
        <v>0</v>
      </c>
    </row>
    <row r="55" spans="1:8" x14ac:dyDescent="0.2">
      <c r="A55" s="341"/>
      <c r="B55" s="337"/>
      <c r="C55" s="338"/>
      <c r="D55" s="338"/>
      <c r="E55" s="338"/>
      <c r="F55" s="339"/>
      <c r="G55" s="338"/>
      <c r="H55" s="340">
        <f t="shared" si="2"/>
        <v>0</v>
      </c>
    </row>
    <row r="56" spans="1:8" ht="15.75" thickBot="1" x14ac:dyDescent="0.25">
      <c r="A56" s="467"/>
      <c r="B56" s="468"/>
      <c r="C56" s="469"/>
      <c r="D56" s="469"/>
      <c r="E56" s="469"/>
      <c r="F56" s="470"/>
      <c r="G56" s="469"/>
      <c r="H56" s="397">
        <f>F56*G56</f>
        <v>0</v>
      </c>
    </row>
    <row r="57" spans="1:8" x14ac:dyDescent="0.2">
      <c r="A57" s="343"/>
      <c r="B57" s="344"/>
      <c r="C57" s="344"/>
      <c r="D57" s="344"/>
      <c r="E57" s="344"/>
      <c r="F57" s="344"/>
      <c r="G57" s="345" t="s">
        <v>273</v>
      </c>
      <c r="H57" s="466">
        <f>SUM(H43:H56)</f>
        <v>0</v>
      </c>
    </row>
    <row r="58" spans="1:8" x14ac:dyDescent="0.2">
      <c r="A58" s="355"/>
      <c r="B58" s="356"/>
      <c r="C58" s="356"/>
      <c r="D58" s="356"/>
      <c r="E58" s="356"/>
      <c r="F58" s="356"/>
      <c r="G58" s="356"/>
      <c r="H58" s="459"/>
    </row>
    <row r="59" spans="1:8" x14ac:dyDescent="0.2">
      <c r="A59" s="324" t="s">
        <v>267</v>
      </c>
      <c r="B59" s="325"/>
      <c r="C59" s="325"/>
      <c r="D59" s="325"/>
      <c r="E59" s="325"/>
      <c r="F59" s="325"/>
      <c r="G59" s="325"/>
      <c r="H59" s="357"/>
    </row>
    <row r="60" spans="1:8" ht="30" x14ac:dyDescent="0.2">
      <c r="A60" s="346" t="s">
        <v>4</v>
      </c>
      <c r="B60" s="347" t="s">
        <v>47</v>
      </c>
      <c r="C60" s="348" t="s">
        <v>30</v>
      </c>
      <c r="D60" s="348" t="s">
        <v>48</v>
      </c>
      <c r="E60" s="349" t="s">
        <v>49</v>
      </c>
      <c r="F60" s="348" t="s">
        <v>5</v>
      </c>
      <c r="G60" s="348" t="s">
        <v>10</v>
      </c>
      <c r="H60" s="350" t="s">
        <v>50</v>
      </c>
    </row>
    <row r="61" spans="1:8" x14ac:dyDescent="0.2">
      <c r="A61" s="331"/>
      <c r="B61" s="332"/>
      <c r="C61" s="333"/>
      <c r="D61" s="333"/>
      <c r="E61" s="333"/>
      <c r="F61" s="334"/>
      <c r="G61" s="333"/>
      <c r="H61" s="335">
        <f t="shared" ref="H61:H73" si="3">F61*G61</f>
        <v>0</v>
      </c>
    </row>
    <row r="62" spans="1:8" x14ac:dyDescent="0.2">
      <c r="A62" s="336"/>
      <c r="B62" s="337"/>
      <c r="C62" s="338"/>
      <c r="D62" s="338"/>
      <c r="E62" s="338"/>
      <c r="F62" s="339"/>
      <c r="G62" s="338"/>
      <c r="H62" s="340">
        <f t="shared" si="3"/>
        <v>0</v>
      </c>
    </row>
    <row r="63" spans="1:8" x14ac:dyDescent="0.2">
      <c r="A63" s="341"/>
      <c r="B63" s="337"/>
      <c r="C63" s="338"/>
      <c r="D63" s="338"/>
      <c r="E63" s="338"/>
      <c r="F63" s="339"/>
      <c r="G63" s="338"/>
      <c r="H63" s="340">
        <f t="shared" si="3"/>
        <v>0</v>
      </c>
    </row>
    <row r="64" spans="1:8" x14ac:dyDescent="0.2">
      <c r="A64" s="341"/>
      <c r="B64" s="337"/>
      <c r="C64" s="338"/>
      <c r="D64" s="338"/>
      <c r="E64" s="338"/>
      <c r="F64" s="339"/>
      <c r="G64" s="338"/>
      <c r="H64" s="340">
        <f t="shared" si="3"/>
        <v>0</v>
      </c>
    </row>
    <row r="65" spans="1:8" x14ac:dyDescent="0.2">
      <c r="A65" s="341"/>
      <c r="B65" s="337"/>
      <c r="C65" s="338"/>
      <c r="D65" s="338"/>
      <c r="E65" s="338"/>
      <c r="F65" s="339"/>
      <c r="G65" s="338"/>
      <c r="H65" s="340">
        <f t="shared" si="3"/>
        <v>0</v>
      </c>
    </row>
    <row r="66" spans="1:8" x14ac:dyDescent="0.2">
      <c r="A66" s="341"/>
      <c r="B66" s="337"/>
      <c r="C66" s="338"/>
      <c r="D66" s="338"/>
      <c r="E66" s="338"/>
      <c r="F66" s="339"/>
      <c r="G66" s="338"/>
      <c r="H66" s="340">
        <f t="shared" si="3"/>
        <v>0</v>
      </c>
    </row>
    <row r="67" spans="1:8" x14ac:dyDescent="0.2">
      <c r="A67" s="341"/>
      <c r="B67" s="337"/>
      <c r="C67" s="338"/>
      <c r="D67" s="338"/>
      <c r="E67" s="338"/>
      <c r="F67" s="339"/>
      <c r="G67" s="338"/>
      <c r="H67" s="340">
        <f t="shared" si="3"/>
        <v>0</v>
      </c>
    </row>
    <row r="68" spans="1:8" x14ac:dyDescent="0.2">
      <c r="A68" s="341"/>
      <c r="B68" s="337"/>
      <c r="C68" s="338"/>
      <c r="D68" s="338"/>
      <c r="E68" s="338"/>
      <c r="F68" s="339"/>
      <c r="G68" s="338"/>
      <c r="H68" s="340">
        <f t="shared" si="3"/>
        <v>0</v>
      </c>
    </row>
    <row r="69" spans="1:8" x14ac:dyDescent="0.2">
      <c r="A69" s="341"/>
      <c r="B69" s="337"/>
      <c r="C69" s="338"/>
      <c r="D69" s="338"/>
      <c r="E69" s="338"/>
      <c r="F69" s="339"/>
      <c r="G69" s="338"/>
      <c r="H69" s="340">
        <f t="shared" si="3"/>
        <v>0</v>
      </c>
    </row>
    <row r="70" spans="1:8" x14ac:dyDescent="0.2">
      <c r="A70" s="341"/>
      <c r="B70" s="337"/>
      <c r="C70" s="338"/>
      <c r="D70" s="338"/>
      <c r="E70" s="338"/>
      <c r="F70" s="339"/>
      <c r="G70" s="338"/>
      <c r="H70" s="340">
        <f t="shared" si="3"/>
        <v>0</v>
      </c>
    </row>
    <row r="71" spans="1:8" x14ac:dyDescent="0.2">
      <c r="A71" s="341"/>
      <c r="B71" s="337"/>
      <c r="C71" s="338"/>
      <c r="D71" s="338"/>
      <c r="E71" s="338"/>
      <c r="F71" s="339"/>
      <c r="G71" s="338"/>
      <c r="H71" s="340">
        <f t="shared" si="3"/>
        <v>0</v>
      </c>
    </row>
    <row r="72" spans="1:8" x14ac:dyDescent="0.2">
      <c r="A72" s="341"/>
      <c r="B72" s="337"/>
      <c r="C72" s="338"/>
      <c r="D72" s="338"/>
      <c r="E72" s="338"/>
      <c r="F72" s="339"/>
      <c r="G72" s="338"/>
      <c r="H72" s="340">
        <f t="shared" si="3"/>
        <v>0</v>
      </c>
    </row>
    <row r="73" spans="1:8" x14ac:dyDescent="0.2">
      <c r="A73" s="451"/>
      <c r="B73" s="452"/>
      <c r="C73" s="453"/>
      <c r="D73" s="453"/>
      <c r="E73" s="453"/>
      <c r="F73" s="454"/>
      <c r="G73" s="453"/>
      <c r="H73" s="455">
        <f t="shared" si="3"/>
        <v>0</v>
      </c>
    </row>
    <row r="74" spans="1:8" ht="15.75" thickBot="1" x14ac:dyDescent="0.25">
      <c r="A74" s="351"/>
      <c r="B74" s="352"/>
      <c r="C74" s="353"/>
      <c r="D74" s="353"/>
      <c r="E74" s="353"/>
      <c r="F74" s="354"/>
      <c r="G74" s="353"/>
      <c r="H74" s="455">
        <f>F74*G74</f>
        <v>0</v>
      </c>
    </row>
    <row r="75" spans="1:8" ht="15.75" x14ac:dyDescent="0.25">
      <c r="A75" s="318"/>
      <c r="B75" s="314"/>
      <c r="C75" s="314"/>
      <c r="D75" s="314"/>
      <c r="E75" s="314"/>
      <c r="F75" s="314"/>
      <c r="G75" s="342" t="s">
        <v>268</v>
      </c>
      <c r="H75" s="471">
        <f>SUM(H61:H74)</f>
        <v>0</v>
      </c>
    </row>
    <row r="76" spans="1:8" ht="15.75" thickBot="1" x14ac:dyDescent="0.25">
      <c r="A76" s="318"/>
      <c r="B76" s="314"/>
      <c r="C76" s="314"/>
      <c r="D76" s="314"/>
      <c r="E76" s="314"/>
      <c r="F76" s="314"/>
      <c r="G76" s="314"/>
      <c r="H76" s="463"/>
    </row>
    <row r="77" spans="1:8" ht="15.75" thickBot="1" x14ac:dyDescent="0.25">
      <c r="A77" s="460"/>
      <c r="B77" s="461"/>
      <c r="C77" s="461"/>
      <c r="D77" s="461"/>
      <c r="E77" s="461"/>
      <c r="F77" s="461"/>
      <c r="G77" s="462" t="s">
        <v>265</v>
      </c>
      <c r="H77" s="464">
        <f>H57+H75</f>
        <v>0</v>
      </c>
    </row>
    <row r="78"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9" type="noConversion"/>
  <printOptions horizontalCentered="1"/>
  <pageMargins left="0.74803149606299213" right="0.74803149606299213" top="0.78740157480314965" bottom="0.78740157480314965" header="0.51181102362204722" footer="0.51181102362204722"/>
  <pageSetup paperSize="9" scale="63" orientation="portrait" horizontalDpi="300" verticalDpi="300"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1"/>
  <sheetViews>
    <sheetView tabSelected="1" zoomScaleNormal="100" zoomScaleSheetLayoutView="100" workbookViewId="0">
      <selection activeCell="G7" sqref="G7"/>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693" t="s">
        <v>84</v>
      </c>
      <c r="B1" s="239"/>
      <c r="C1" s="239"/>
      <c r="D1" s="239"/>
      <c r="E1" s="239"/>
      <c r="F1" s="239"/>
      <c r="G1" s="239"/>
      <c r="H1" s="240"/>
    </row>
    <row r="2" spans="1:8" ht="15.75" x14ac:dyDescent="0.2">
      <c r="A2" s="426" t="s">
        <v>264</v>
      </c>
      <c r="B2" s="184"/>
      <c r="C2" s="184"/>
      <c r="D2" s="184"/>
      <c r="E2" s="399" t="s">
        <v>272</v>
      </c>
      <c r="F2" s="184"/>
      <c r="G2" s="184"/>
      <c r="H2" s="188"/>
    </row>
    <row r="3" spans="1:8" ht="16.5" thickBot="1" x14ac:dyDescent="0.25">
      <c r="A3" s="1210" t="s">
        <v>37</v>
      </c>
      <c r="B3" s="1211"/>
      <c r="C3" s="692">
        <f>'Input Data'!$D$19</f>
        <v>0</v>
      </c>
      <c r="D3" s="360"/>
      <c r="E3" s="217" t="s">
        <v>218</v>
      </c>
      <c r="F3" s="691">
        <f>'Input Data'!$D$5</f>
        <v>0</v>
      </c>
      <c r="G3" s="189"/>
      <c r="H3" s="190"/>
    </row>
    <row r="4" spans="1:8" ht="15.75" thickTop="1" x14ac:dyDescent="0.2">
      <c r="A4" s="361"/>
      <c r="B4" s="262"/>
      <c r="C4" s="241"/>
      <c r="D4" s="241"/>
      <c r="E4" s="241"/>
      <c r="F4" s="184"/>
      <c r="G4" s="184"/>
      <c r="H4" s="188"/>
    </row>
    <row r="5" spans="1:8" x14ac:dyDescent="0.2">
      <c r="A5" s="427" t="s">
        <v>85</v>
      </c>
      <c r="B5" s="396"/>
      <c r="C5" s="396"/>
      <c r="D5" s="396"/>
      <c r="E5" s="396"/>
      <c r="F5" s="396"/>
      <c r="G5" s="396"/>
      <c r="H5" s="472"/>
    </row>
    <row r="6" spans="1:8" ht="30" x14ac:dyDescent="0.2">
      <c r="A6" s="245" t="s">
        <v>86</v>
      </c>
      <c r="B6" s="246" t="s">
        <v>47</v>
      </c>
      <c r="C6" s="275" t="s">
        <v>30</v>
      </c>
      <c r="D6" s="362"/>
      <c r="E6" s="246" t="s">
        <v>149</v>
      </c>
      <c r="F6" s="246" t="s">
        <v>87</v>
      </c>
      <c r="G6" s="246" t="s">
        <v>5</v>
      </c>
      <c r="H6" s="247" t="s">
        <v>8</v>
      </c>
    </row>
    <row r="7" spans="1:8" x14ac:dyDescent="0.2">
      <c r="A7" s="248"/>
      <c r="B7" s="249"/>
      <c r="C7" s="281"/>
      <c r="D7" s="363"/>
      <c r="E7" s="249"/>
      <c r="F7" s="249"/>
      <c r="G7" s="250"/>
      <c r="H7" s="251">
        <f t="shared" ref="H7:H16" si="0">F7*G7</f>
        <v>0</v>
      </c>
    </row>
    <row r="8" spans="1:8" x14ac:dyDescent="0.2">
      <c r="A8" s="252"/>
      <c r="B8" s="253"/>
      <c r="C8" s="283"/>
      <c r="D8" s="301"/>
      <c r="E8" s="253"/>
      <c r="F8" s="253"/>
      <c r="G8" s="254"/>
      <c r="H8" s="255">
        <f t="shared" si="0"/>
        <v>0</v>
      </c>
    </row>
    <row r="9" spans="1:8" x14ac:dyDescent="0.2">
      <c r="A9" s="252"/>
      <c r="B9" s="253"/>
      <c r="C9" s="283"/>
      <c r="D9" s="301"/>
      <c r="E9" s="253"/>
      <c r="F9" s="253"/>
      <c r="G9" s="254"/>
      <c r="H9" s="255">
        <f t="shared" si="0"/>
        <v>0</v>
      </c>
    </row>
    <row r="10" spans="1:8" x14ac:dyDescent="0.2">
      <c r="A10" s="252"/>
      <c r="B10" s="253"/>
      <c r="C10" s="283"/>
      <c r="D10" s="301"/>
      <c r="E10" s="253"/>
      <c r="F10" s="253"/>
      <c r="G10" s="254"/>
      <c r="H10" s="255">
        <f t="shared" si="0"/>
        <v>0</v>
      </c>
    </row>
    <row r="11" spans="1:8" x14ac:dyDescent="0.2">
      <c r="A11" s="252"/>
      <c r="B11" s="253"/>
      <c r="C11" s="283"/>
      <c r="D11" s="301"/>
      <c r="E11" s="253"/>
      <c r="F11" s="253"/>
      <c r="G11" s="254"/>
      <c r="H11" s="255">
        <f t="shared" si="0"/>
        <v>0</v>
      </c>
    </row>
    <row r="12" spans="1:8" x14ac:dyDescent="0.2">
      <c r="A12" s="252"/>
      <c r="B12" s="253"/>
      <c r="C12" s="283"/>
      <c r="D12" s="301"/>
      <c r="E12" s="253"/>
      <c r="F12" s="253"/>
      <c r="G12" s="254"/>
      <c r="H12" s="255">
        <f t="shared" si="0"/>
        <v>0</v>
      </c>
    </row>
    <row r="13" spans="1:8" x14ac:dyDescent="0.2">
      <c r="A13" s="252"/>
      <c r="B13" s="253"/>
      <c r="C13" s="283"/>
      <c r="D13" s="301"/>
      <c r="E13" s="253"/>
      <c r="F13" s="253"/>
      <c r="G13" s="254"/>
      <c r="H13" s="255">
        <f t="shared" si="0"/>
        <v>0</v>
      </c>
    </row>
    <row r="14" spans="1:8" x14ac:dyDescent="0.2">
      <c r="A14" s="252"/>
      <c r="B14" s="253"/>
      <c r="C14" s="283"/>
      <c r="D14" s="301"/>
      <c r="E14" s="253"/>
      <c r="F14" s="253"/>
      <c r="G14" s="254"/>
      <c r="H14" s="255">
        <f t="shared" si="0"/>
        <v>0</v>
      </c>
    </row>
    <row r="15" spans="1:8" x14ac:dyDescent="0.2">
      <c r="A15" s="252"/>
      <c r="B15" s="253"/>
      <c r="C15" s="283"/>
      <c r="D15" s="301"/>
      <c r="E15" s="253"/>
      <c r="F15" s="253"/>
      <c r="G15" s="254"/>
      <c r="H15" s="255">
        <f t="shared" si="0"/>
        <v>0</v>
      </c>
    </row>
    <row r="16" spans="1:8" ht="15.75" thickBot="1" x14ac:dyDescent="0.25">
      <c r="A16" s="256"/>
      <c r="B16" s="257"/>
      <c r="C16" s="284"/>
      <c r="D16" s="364"/>
      <c r="E16" s="257"/>
      <c r="F16" s="257"/>
      <c r="G16" s="258"/>
      <c r="H16" s="259">
        <f t="shared" si="0"/>
        <v>0</v>
      </c>
    </row>
    <row r="17" spans="1:8" x14ac:dyDescent="0.2">
      <c r="A17" s="438"/>
      <c r="B17" s="439"/>
      <c r="C17" s="439"/>
      <c r="D17" s="439"/>
      <c r="E17" s="439"/>
      <c r="F17" s="439"/>
      <c r="G17" s="376" t="s">
        <v>88</v>
      </c>
      <c r="H17" s="437">
        <f>SUM(H7:H16)</f>
        <v>0</v>
      </c>
    </row>
    <row r="18" spans="1:8" x14ac:dyDescent="0.2">
      <c r="A18" s="186"/>
      <c r="B18" s="184"/>
      <c r="C18" s="184"/>
      <c r="D18" s="184"/>
      <c r="E18" s="184"/>
      <c r="F18" s="184"/>
      <c r="G18" s="184"/>
      <c r="H18" s="381"/>
    </row>
    <row r="19" spans="1:8" x14ac:dyDescent="0.2">
      <c r="A19" s="305" t="s">
        <v>89</v>
      </c>
      <c r="B19" s="216"/>
      <c r="C19" s="216"/>
      <c r="D19" s="216"/>
      <c r="E19" s="216"/>
      <c r="F19" s="216"/>
      <c r="G19" s="216"/>
      <c r="H19" s="382"/>
    </row>
    <row r="20" spans="1:8" ht="45" x14ac:dyDescent="0.2">
      <c r="A20" s="245" t="s">
        <v>4</v>
      </c>
      <c r="B20" s="275" t="s">
        <v>47</v>
      </c>
      <c r="C20" s="365"/>
      <c r="D20" s="275" t="s">
        <v>30</v>
      </c>
      <c r="E20" s="362"/>
      <c r="F20" s="246" t="s">
        <v>90</v>
      </c>
      <c r="G20" s="246" t="s">
        <v>91</v>
      </c>
      <c r="H20" s="383" t="s">
        <v>8</v>
      </c>
    </row>
    <row r="21" spans="1:8" x14ac:dyDescent="0.2">
      <c r="A21" s="248"/>
      <c r="B21" s="281"/>
      <c r="C21" s="366"/>
      <c r="D21" s="281"/>
      <c r="E21" s="363"/>
      <c r="F21" s="367"/>
      <c r="G21" s="368"/>
      <c r="H21" s="251">
        <f t="shared" ref="H21:H30" si="1">F21*G21</f>
        <v>0</v>
      </c>
    </row>
    <row r="22" spans="1:8" x14ac:dyDescent="0.2">
      <c r="A22" s="252"/>
      <c r="B22" s="283"/>
      <c r="C22" s="300"/>
      <c r="D22" s="283"/>
      <c r="E22" s="301"/>
      <c r="F22" s="253"/>
      <c r="G22" s="268"/>
      <c r="H22" s="255">
        <f t="shared" si="1"/>
        <v>0</v>
      </c>
    </row>
    <row r="23" spans="1:8" x14ac:dyDescent="0.2">
      <c r="A23" s="252"/>
      <c r="B23" s="283"/>
      <c r="C23" s="300"/>
      <c r="D23" s="283"/>
      <c r="E23" s="301"/>
      <c r="F23" s="253"/>
      <c r="G23" s="268"/>
      <c r="H23" s="255">
        <f t="shared" si="1"/>
        <v>0</v>
      </c>
    </row>
    <row r="24" spans="1:8" x14ac:dyDescent="0.2">
      <c r="A24" s="252"/>
      <c r="B24" s="283"/>
      <c r="C24" s="300"/>
      <c r="D24" s="283"/>
      <c r="E24" s="301"/>
      <c r="F24" s="253"/>
      <c r="G24" s="268"/>
      <c r="H24" s="255">
        <f t="shared" si="1"/>
        <v>0</v>
      </c>
    </row>
    <row r="25" spans="1:8" x14ac:dyDescent="0.2">
      <c r="A25" s="252"/>
      <c r="B25" s="283"/>
      <c r="C25" s="300"/>
      <c r="D25" s="283"/>
      <c r="E25" s="301"/>
      <c r="F25" s="253"/>
      <c r="G25" s="268"/>
      <c r="H25" s="255">
        <f t="shared" si="1"/>
        <v>0</v>
      </c>
    </row>
    <row r="26" spans="1:8" x14ac:dyDescent="0.2">
      <c r="A26" s="252"/>
      <c r="B26" s="283"/>
      <c r="C26" s="300"/>
      <c r="D26" s="283"/>
      <c r="E26" s="301"/>
      <c r="F26" s="253"/>
      <c r="G26" s="268"/>
      <c r="H26" s="255">
        <f t="shared" si="1"/>
        <v>0</v>
      </c>
    </row>
    <row r="27" spans="1:8" x14ac:dyDescent="0.2">
      <c r="A27" s="252"/>
      <c r="B27" s="283"/>
      <c r="C27" s="300"/>
      <c r="D27" s="283"/>
      <c r="E27" s="301"/>
      <c r="F27" s="253"/>
      <c r="G27" s="268"/>
      <c r="H27" s="255">
        <f t="shared" si="1"/>
        <v>0</v>
      </c>
    </row>
    <row r="28" spans="1:8" x14ac:dyDescent="0.2">
      <c r="A28" s="252"/>
      <c r="B28" s="283"/>
      <c r="C28" s="300"/>
      <c r="D28" s="283"/>
      <c r="E28" s="301"/>
      <c r="F28" s="253"/>
      <c r="G28" s="268"/>
      <c r="H28" s="255">
        <f t="shared" si="1"/>
        <v>0</v>
      </c>
    </row>
    <row r="29" spans="1:8" x14ac:dyDescent="0.2">
      <c r="A29" s="252"/>
      <c r="B29" s="283"/>
      <c r="C29" s="300"/>
      <c r="D29" s="283"/>
      <c r="E29" s="301"/>
      <c r="F29" s="253"/>
      <c r="G29" s="268"/>
      <c r="H29" s="255">
        <f t="shared" si="1"/>
        <v>0</v>
      </c>
    </row>
    <row r="30" spans="1:8" ht="15.75" thickBot="1" x14ac:dyDescent="0.25">
      <c r="A30" s="256"/>
      <c r="B30" s="284"/>
      <c r="C30" s="369"/>
      <c r="D30" s="284"/>
      <c r="E30" s="364"/>
      <c r="F30" s="257"/>
      <c r="G30" s="269"/>
      <c r="H30" s="259">
        <f t="shared" si="1"/>
        <v>0</v>
      </c>
    </row>
    <row r="31" spans="1:8" x14ac:dyDescent="0.2">
      <c r="A31" s="438"/>
      <c r="B31" s="439"/>
      <c r="C31" s="439"/>
      <c r="D31" s="439"/>
      <c r="E31" s="439"/>
      <c r="F31" s="439"/>
      <c r="G31" s="376" t="s">
        <v>92</v>
      </c>
      <c r="H31" s="437">
        <f>SUM(H21:H30)</f>
        <v>0</v>
      </c>
    </row>
    <row r="32" spans="1:8" x14ac:dyDescent="0.2">
      <c r="A32" s="261"/>
      <c r="B32" s="270"/>
      <c r="C32" s="270"/>
      <c r="D32" s="270"/>
      <c r="E32" s="270"/>
      <c r="F32" s="270"/>
      <c r="G32" s="270"/>
      <c r="H32" s="271"/>
    </row>
    <row r="33" spans="1:8" x14ac:dyDescent="0.2">
      <c r="A33" s="305" t="s">
        <v>93</v>
      </c>
      <c r="B33" s="243"/>
      <c r="C33" s="243"/>
      <c r="D33" s="243"/>
      <c r="E33" s="243"/>
      <c r="F33" s="243"/>
      <c r="G33" s="243"/>
      <c r="H33" s="384"/>
    </row>
    <row r="34" spans="1:8" ht="45" x14ac:dyDescent="0.2">
      <c r="A34" s="245" t="s">
        <v>4</v>
      </c>
      <c r="B34" s="274" t="s">
        <v>47</v>
      </c>
      <c r="C34" s="362"/>
      <c r="D34" s="246" t="s">
        <v>94</v>
      </c>
      <c r="E34" s="246" t="s">
        <v>95</v>
      </c>
      <c r="F34" s="246" t="s">
        <v>96</v>
      </c>
      <c r="G34" s="246" t="s">
        <v>97</v>
      </c>
      <c r="H34" s="383" t="s">
        <v>8</v>
      </c>
    </row>
    <row r="35" spans="1:8" x14ac:dyDescent="0.2">
      <c r="A35" s="370"/>
      <c r="B35" s="371"/>
      <c r="C35" s="372"/>
      <c r="D35" s="507"/>
      <c r="E35" s="507"/>
      <c r="F35" s="297"/>
      <c r="G35" s="373"/>
      <c r="H35" s="385">
        <f>G35*E35</f>
        <v>0</v>
      </c>
    </row>
    <row r="36" spans="1:8" x14ac:dyDescent="0.2">
      <c r="A36" s="252"/>
      <c r="B36" s="283"/>
      <c r="C36" s="301"/>
      <c r="D36" s="505"/>
      <c r="E36" s="505"/>
      <c r="F36" s="253"/>
      <c r="G36" s="374"/>
      <c r="H36" s="386">
        <f t="shared" ref="H36:H44" si="2">G36*E36</f>
        <v>0</v>
      </c>
    </row>
    <row r="37" spans="1:8" x14ac:dyDescent="0.2">
      <c r="A37" s="252"/>
      <c r="B37" s="283"/>
      <c r="C37" s="301"/>
      <c r="D37" s="505"/>
      <c r="E37" s="505"/>
      <c r="F37" s="253"/>
      <c r="G37" s="374"/>
      <c r="H37" s="386">
        <f t="shared" si="2"/>
        <v>0</v>
      </c>
    </row>
    <row r="38" spans="1:8" x14ac:dyDescent="0.2">
      <c r="A38" s="252"/>
      <c r="B38" s="283"/>
      <c r="C38" s="301"/>
      <c r="D38" s="505"/>
      <c r="E38" s="505"/>
      <c r="F38" s="253"/>
      <c r="G38" s="374"/>
      <c r="H38" s="386">
        <f t="shared" si="2"/>
        <v>0</v>
      </c>
    </row>
    <row r="39" spans="1:8" x14ac:dyDescent="0.2">
      <c r="A39" s="252"/>
      <c r="B39" s="283"/>
      <c r="C39" s="301"/>
      <c r="D39" s="505"/>
      <c r="E39" s="505"/>
      <c r="F39" s="253"/>
      <c r="G39" s="374"/>
      <c r="H39" s="386">
        <f t="shared" si="2"/>
        <v>0</v>
      </c>
    </row>
    <row r="40" spans="1:8" x14ac:dyDescent="0.2">
      <c r="A40" s="252"/>
      <c r="B40" s="283"/>
      <c r="C40" s="301"/>
      <c r="D40" s="505"/>
      <c r="E40" s="505"/>
      <c r="F40" s="253"/>
      <c r="G40" s="374"/>
      <c r="H40" s="386">
        <f t="shared" si="2"/>
        <v>0</v>
      </c>
    </row>
    <row r="41" spans="1:8" x14ac:dyDescent="0.2">
      <c r="A41" s="252"/>
      <c r="B41" s="283"/>
      <c r="C41" s="301"/>
      <c r="D41" s="505"/>
      <c r="E41" s="505"/>
      <c r="F41" s="253"/>
      <c r="G41" s="374"/>
      <c r="H41" s="386">
        <f t="shared" si="2"/>
        <v>0</v>
      </c>
    </row>
    <row r="42" spans="1:8" x14ac:dyDescent="0.2">
      <c r="A42" s="473"/>
      <c r="B42" s="371"/>
      <c r="C42" s="372"/>
      <c r="D42" s="507"/>
      <c r="E42" s="507"/>
      <c r="F42" s="297"/>
      <c r="G42" s="373"/>
      <c r="H42" s="474">
        <f t="shared" si="2"/>
        <v>0</v>
      </c>
    </row>
    <row r="43" spans="1:8" x14ac:dyDescent="0.2">
      <c r="A43" s="252"/>
      <c r="B43" s="283"/>
      <c r="C43" s="301"/>
      <c r="D43" s="505"/>
      <c r="E43" s="505"/>
      <c r="F43" s="253"/>
      <c r="G43" s="374"/>
      <c r="H43" s="386">
        <f t="shared" si="2"/>
        <v>0</v>
      </c>
    </row>
    <row r="44" spans="1:8" ht="15.75" thickBot="1" x14ac:dyDescent="0.25">
      <c r="A44" s="256"/>
      <c r="B44" s="284"/>
      <c r="C44" s="364"/>
      <c r="D44" s="506"/>
      <c r="E44" s="506"/>
      <c r="F44" s="257"/>
      <c r="G44" s="375"/>
      <c r="H44" s="388">
        <f t="shared" si="2"/>
        <v>0</v>
      </c>
    </row>
    <row r="45" spans="1:8" x14ac:dyDescent="0.2">
      <c r="A45" s="438"/>
      <c r="B45" s="439"/>
      <c r="C45" s="439"/>
      <c r="D45" s="439"/>
      <c r="E45" s="439"/>
      <c r="F45" s="439"/>
      <c r="G45" s="376" t="s">
        <v>274</v>
      </c>
      <c r="H45" s="475">
        <f>SUM(H35:H44)</f>
        <v>0</v>
      </c>
    </row>
    <row r="46" spans="1:8" x14ac:dyDescent="0.2">
      <c r="A46" s="186"/>
      <c r="B46" s="184"/>
      <c r="C46" s="184"/>
      <c r="D46" s="184"/>
      <c r="E46" s="184"/>
      <c r="F46" s="184"/>
      <c r="G46" s="184"/>
      <c r="H46" s="381"/>
    </row>
    <row r="47" spans="1:8" x14ac:dyDescent="0.2">
      <c r="A47" s="305" t="s">
        <v>98</v>
      </c>
      <c r="B47" s="243"/>
      <c r="C47" s="243"/>
      <c r="D47" s="243"/>
      <c r="E47" s="243"/>
      <c r="F47" s="243"/>
      <c r="G47" s="243"/>
      <c r="H47" s="384"/>
    </row>
    <row r="48" spans="1:8" ht="45" x14ac:dyDescent="0.2">
      <c r="A48" s="279" t="s">
        <v>4</v>
      </c>
      <c r="B48" s="274" t="s">
        <v>40</v>
      </c>
      <c r="C48" s="377"/>
      <c r="D48" s="246" t="s">
        <v>99</v>
      </c>
      <c r="E48" s="246" t="s">
        <v>100</v>
      </c>
      <c r="F48" s="246" t="s">
        <v>101</v>
      </c>
      <c r="G48" s="246" t="s">
        <v>102</v>
      </c>
      <c r="H48" s="383" t="s">
        <v>50</v>
      </c>
    </row>
    <row r="49" spans="1:8" x14ac:dyDescent="0.2">
      <c r="A49" s="248"/>
      <c r="B49" s="281"/>
      <c r="C49" s="378"/>
      <c r="D49" s="249"/>
      <c r="E49" s="249"/>
      <c r="F49" s="249"/>
      <c r="G49" s="367"/>
      <c r="H49" s="387">
        <f>G49*F49</f>
        <v>0</v>
      </c>
    </row>
    <row r="50" spans="1:8" x14ac:dyDescent="0.2">
      <c r="A50" s="252"/>
      <c r="B50" s="283"/>
      <c r="C50" s="379"/>
      <c r="D50" s="283"/>
      <c r="E50" s="253"/>
      <c r="F50" s="253"/>
      <c r="G50" s="374"/>
      <c r="H50" s="386"/>
    </row>
    <row r="51" spans="1:8" x14ac:dyDescent="0.2">
      <c r="A51" s="252"/>
      <c r="B51" s="283"/>
      <c r="C51" s="379"/>
      <c r="D51" s="283"/>
      <c r="E51" s="253"/>
      <c r="F51" s="253"/>
      <c r="G51" s="374"/>
      <c r="H51" s="386"/>
    </row>
    <row r="52" spans="1:8" x14ac:dyDescent="0.2">
      <c r="A52" s="252"/>
      <c r="B52" s="283"/>
      <c r="C52" s="379"/>
      <c r="D52" s="283"/>
      <c r="E52" s="253"/>
      <c r="F52" s="253"/>
      <c r="G52" s="374"/>
      <c r="H52" s="386"/>
    </row>
    <row r="53" spans="1:8" x14ac:dyDescent="0.2">
      <c r="A53" s="252"/>
      <c r="B53" s="283"/>
      <c r="C53" s="379"/>
      <c r="D53" s="283"/>
      <c r="E53" s="253"/>
      <c r="F53" s="253"/>
      <c r="G53" s="374"/>
      <c r="H53" s="386"/>
    </row>
    <row r="54" spans="1:8" x14ac:dyDescent="0.2">
      <c r="A54" s="252"/>
      <c r="B54" s="283"/>
      <c r="C54" s="379"/>
      <c r="D54" s="283"/>
      <c r="E54" s="253"/>
      <c r="F54" s="253"/>
      <c r="G54" s="374"/>
      <c r="H54" s="386"/>
    </row>
    <row r="55" spans="1:8" ht="15.75" thickBot="1" x14ac:dyDescent="0.25">
      <c r="A55" s="473"/>
      <c r="B55" s="371"/>
      <c r="C55" s="476"/>
      <c r="D55" s="371"/>
      <c r="E55" s="477"/>
      <c r="F55" s="297"/>
      <c r="G55" s="373"/>
      <c r="H55" s="388"/>
    </row>
    <row r="56" spans="1:8" x14ac:dyDescent="0.2">
      <c r="A56" s="438"/>
      <c r="B56" s="439"/>
      <c r="C56" s="439"/>
      <c r="D56" s="439"/>
      <c r="E56" s="478"/>
      <c r="F56" s="439"/>
      <c r="G56" s="376" t="s">
        <v>281</v>
      </c>
      <c r="H56" s="437">
        <f>SUM(H49:H55)</f>
        <v>0</v>
      </c>
    </row>
    <row r="57" spans="1:8" ht="15.75" thickBot="1" x14ac:dyDescent="0.25">
      <c r="A57" s="261"/>
      <c r="B57" s="270"/>
      <c r="C57" s="270"/>
      <c r="D57" s="270"/>
      <c r="E57" s="380"/>
      <c r="F57" s="270"/>
      <c r="G57" s="270"/>
      <c r="H57" s="285"/>
    </row>
    <row r="58" spans="1:8" x14ac:dyDescent="0.2">
      <c r="A58" s="443"/>
      <c r="B58" s="444"/>
      <c r="C58" s="444"/>
      <c r="D58" s="444"/>
      <c r="E58" s="479"/>
      <c r="F58" s="444"/>
      <c r="G58" s="444" t="s">
        <v>282</v>
      </c>
      <c r="H58" s="485">
        <f>(H17+IF(AND(H31&gt;0,H17&gt;0),0,H31)+H45+H56)*1.14</f>
        <v>0</v>
      </c>
    </row>
    <row r="59" spans="1:8" ht="15.75" thickBot="1" x14ac:dyDescent="0.25">
      <c r="A59" s="1243" t="str">
        <f>IF(AND(H31&gt;0,H17&gt;0),"You cannot claim for both Part Time and Full Time supervision","")</f>
        <v/>
      </c>
      <c r="B59" s="1244"/>
      <c r="C59" s="1244"/>
      <c r="D59" s="1244"/>
      <c r="E59" s="1244"/>
      <c r="F59" s="1244"/>
      <c r="G59" s="1244"/>
      <c r="H59" s="484"/>
    </row>
    <row r="60" spans="1:8" ht="23.25" customHeight="1" thickTop="1" thickBot="1" x14ac:dyDescent="0.25">
      <c r="A60" s="480"/>
      <c r="B60" s="481"/>
      <c r="C60" s="481"/>
      <c r="D60" s="481"/>
      <c r="E60" s="482"/>
      <c r="F60" s="482"/>
      <c r="G60" s="483" t="s">
        <v>260</v>
      </c>
      <c r="H60" s="486">
        <f>H58/1.14</f>
        <v>0</v>
      </c>
    </row>
    <row r="61"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G59"/>
  </mergeCells>
  <phoneticPr fontId="69" type="noConversion"/>
  <printOptions horizontalCentered="1"/>
  <pageMargins left="0.55118110236220474" right="0.55118110236220474" top="0.78740157480314965" bottom="0.78740157480314965" header="0.51181102362204722" footer="0.51181102362204722"/>
  <pageSetup paperSize="9" scale="77"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A1:I25"/>
  <sheetViews>
    <sheetView zoomScaleNormal="100" zoomScaleSheetLayoutView="100" workbookViewId="0"/>
  </sheetViews>
  <sheetFormatPr defaultRowHeight="15" x14ac:dyDescent="0.2"/>
  <cols>
    <col min="1" max="1" width="9.33203125" bestFit="1" customWidth="1"/>
    <col min="5" max="5" width="10" customWidth="1"/>
    <col min="9" max="9" width="9" bestFit="1" customWidth="1"/>
  </cols>
  <sheetData>
    <row r="1" spans="1:9" ht="18.75" thickTop="1" x14ac:dyDescent="0.2">
      <c r="A1" s="693" t="s">
        <v>105</v>
      </c>
      <c r="B1" s="239"/>
      <c r="C1" s="239"/>
      <c r="D1" s="239"/>
      <c r="E1" s="239"/>
      <c r="F1" s="239"/>
      <c r="G1" s="239"/>
      <c r="H1" s="239"/>
      <c r="I1" s="240"/>
    </row>
    <row r="2" spans="1:9" ht="15.75" x14ac:dyDescent="0.2">
      <c r="A2" s="487" t="s">
        <v>264</v>
      </c>
      <c r="B2" s="184"/>
      <c r="C2" s="184"/>
      <c r="D2" s="184"/>
      <c r="E2" s="184"/>
      <c r="F2" s="184"/>
      <c r="G2" s="184"/>
      <c r="H2" s="184"/>
      <c r="I2" s="188"/>
    </row>
    <row r="3" spans="1:9" ht="15.75" x14ac:dyDescent="0.2">
      <c r="A3" s="1237" t="s">
        <v>37</v>
      </c>
      <c r="B3" s="1238"/>
      <c r="C3" s="692">
        <f>'Input Data'!$D$19</f>
        <v>0</v>
      </c>
      <c r="D3" s="184"/>
      <c r="E3" s="184"/>
      <c r="F3" s="219" t="s">
        <v>217</v>
      </c>
      <c r="G3" s="691">
        <f>'Input Data'!$D$5</f>
        <v>0</v>
      </c>
      <c r="H3" s="184"/>
      <c r="I3" s="188"/>
    </row>
    <row r="4" spans="1:9" ht="15.75" thickBot="1" x14ac:dyDescent="0.25">
      <c r="A4" s="295"/>
      <c r="B4" s="189"/>
      <c r="C4" s="189"/>
      <c r="D4" s="189"/>
      <c r="E4" s="189"/>
      <c r="F4" s="189"/>
      <c r="G4" s="189"/>
      <c r="H4" s="189"/>
      <c r="I4" s="190"/>
    </row>
    <row r="5" spans="1:9" ht="15.75" thickTop="1" x14ac:dyDescent="0.2">
      <c r="A5" s="186"/>
      <c r="B5" s="184"/>
      <c r="C5" s="184"/>
      <c r="D5" s="184"/>
      <c r="E5" s="184"/>
      <c r="F5" s="184"/>
      <c r="G5" s="184"/>
      <c r="H5" s="184"/>
      <c r="I5" s="188"/>
    </row>
    <row r="6" spans="1:9" x14ac:dyDescent="0.2">
      <c r="A6" s="272" t="s">
        <v>106</v>
      </c>
      <c r="B6" s="243"/>
      <c r="C6" s="243"/>
      <c r="D6" s="243"/>
      <c r="E6" s="243"/>
      <c r="F6" s="243"/>
      <c r="G6" s="243"/>
      <c r="H6" s="243"/>
      <c r="I6" s="244"/>
    </row>
    <row r="7" spans="1:9" ht="30" x14ac:dyDescent="0.2">
      <c r="A7" s="245" t="s">
        <v>4</v>
      </c>
      <c r="B7" s="1245" t="s">
        <v>107</v>
      </c>
      <c r="C7" s="1246"/>
      <c r="D7" s="1247"/>
      <c r="E7" s="246" t="s">
        <v>108</v>
      </c>
      <c r="F7" s="1245" t="s">
        <v>40</v>
      </c>
      <c r="G7" s="1246"/>
      <c r="H7" s="1247"/>
      <c r="I7" s="383" t="s">
        <v>50</v>
      </c>
    </row>
    <row r="8" spans="1:9" x14ac:dyDescent="0.2">
      <c r="A8" s="389"/>
      <c r="B8" s="1227"/>
      <c r="C8" s="1236"/>
      <c r="D8" s="1228"/>
      <c r="E8" s="390"/>
      <c r="F8" s="1227"/>
      <c r="G8" s="1236"/>
      <c r="H8" s="1228"/>
      <c r="I8" s="391"/>
    </row>
    <row r="9" spans="1:9" x14ac:dyDescent="0.2">
      <c r="A9" s="252"/>
      <c r="B9" s="1215"/>
      <c r="C9" s="1230"/>
      <c r="D9" s="1216"/>
      <c r="E9" s="253"/>
      <c r="F9" s="1215"/>
      <c r="G9" s="1230"/>
      <c r="H9" s="1216"/>
      <c r="I9" s="277"/>
    </row>
    <row r="10" spans="1:9" x14ac:dyDescent="0.2">
      <c r="A10" s="252"/>
      <c r="B10" s="1215"/>
      <c r="C10" s="1230"/>
      <c r="D10" s="1216"/>
      <c r="E10" s="253"/>
      <c r="F10" s="1215"/>
      <c r="G10" s="1230"/>
      <c r="H10" s="1216"/>
      <c r="I10" s="277"/>
    </row>
    <row r="11" spans="1:9" x14ac:dyDescent="0.2">
      <c r="A11" s="252"/>
      <c r="B11" s="1215"/>
      <c r="C11" s="1230"/>
      <c r="D11" s="1216"/>
      <c r="E11" s="253"/>
      <c r="F11" s="1215"/>
      <c r="G11" s="1230"/>
      <c r="H11" s="1216"/>
      <c r="I11" s="277"/>
    </row>
    <row r="12" spans="1:9" x14ac:dyDescent="0.2">
      <c r="A12" s="252"/>
      <c r="B12" s="1215"/>
      <c r="C12" s="1230"/>
      <c r="D12" s="1216"/>
      <c r="E12" s="253"/>
      <c r="F12" s="1215"/>
      <c r="G12" s="1230"/>
      <c r="H12" s="1216"/>
      <c r="I12" s="277"/>
    </row>
    <row r="13" spans="1:9" x14ac:dyDescent="0.2">
      <c r="A13" s="252"/>
      <c r="B13" s="1215"/>
      <c r="C13" s="1230"/>
      <c r="D13" s="1216"/>
      <c r="E13" s="253"/>
      <c r="F13" s="1215"/>
      <c r="G13" s="1230"/>
      <c r="H13" s="1216"/>
      <c r="I13" s="277"/>
    </row>
    <row r="14" spans="1:9" x14ac:dyDescent="0.2">
      <c r="A14" s="252"/>
      <c r="B14" s="1215"/>
      <c r="C14" s="1230"/>
      <c r="D14" s="1216"/>
      <c r="E14" s="253"/>
      <c r="F14" s="1215"/>
      <c r="G14" s="1230"/>
      <c r="H14" s="1216"/>
      <c r="I14" s="277"/>
    </row>
    <row r="15" spans="1:9" x14ac:dyDescent="0.2">
      <c r="A15" s="252"/>
      <c r="B15" s="1215"/>
      <c r="C15" s="1230"/>
      <c r="D15" s="1216"/>
      <c r="E15" s="253"/>
      <c r="F15" s="1215"/>
      <c r="G15" s="1230"/>
      <c r="H15" s="1216"/>
      <c r="I15" s="277"/>
    </row>
    <row r="16" spans="1:9" x14ac:dyDescent="0.2">
      <c r="A16" s="252"/>
      <c r="B16" s="1215"/>
      <c r="C16" s="1230"/>
      <c r="D16" s="1216"/>
      <c r="E16" s="253"/>
      <c r="F16" s="1215"/>
      <c r="G16" s="1230"/>
      <c r="H16" s="1216"/>
      <c r="I16" s="277"/>
    </row>
    <row r="17" spans="1:9" ht="15.75" thickBot="1" x14ac:dyDescent="0.25">
      <c r="A17" s="392"/>
      <c r="B17" s="1217"/>
      <c r="C17" s="1232"/>
      <c r="D17" s="1218"/>
      <c r="E17" s="393"/>
      <c r="F17" s="1217"/>
      <c r="G17" s="1232"/>
      <c r="H17" s="1218"/>
      <c r="I17" s="394"/>
    </row>
    <row r="18" spans="1:9" x14ac:dyDescent="0.2">
      <c r="A18" s="438"/>
      <c r="B18" s="439"/>
      <c r="C18" s="439"/>
      <c r="D18" s="439"/>
      <c r="E18" s="439"/>
      <c r="F18" s="344"/>
      <c r="G18" s="344"/>
      <c r="H18" s="542" t="s">
        <v>111</v>
      </c>
      <c r="I18" s="543">
        <f>SUM(I8:I17)</f>
        <v>0</v>
      </c>
    </row>
    <row r="19" spans="1:9" ht="15.75" thickBot="1" x14ac:dyDescent="0.25">
      <c r="A19" s="261"/>
      <c r="B19" s="270"/>
      <c r="C19" s="270"/>
      <c r="D19" s="270"/>
      <c r="E19" s="270"/>
      <c r="F19" s="314"/>
      <c r="G19" s="314"/>
      <c r="H19" s="544" t="s">
        <v>290</v>
      </c>
      <c r="I19" s="545">
        <v>0</v>
      </c>
    </row>
    <row r="20" spans="1:9" ht="16.5" thickTop="1" thickBot="1" x14ac:dyDescent="0.25">
      <c r="A20" s="186"/>
      <c r="B20" s="184"/>
      <c r="C20" s="184"/>
      <c r="D20" s="184"/>
      <c r="E20" s="184"/>
      <c r="F20" s="184"/>
      <c r="G20" s="184"/>
      <c r="H20" s="270" t="s">
        <v>291</v>
      </c>
      <c r="I20" s="546">
        <f>I18-I19</f>
        <v>0</v>
      </c>
    </row>
    <row r="21" spans="1:9" x14ac:dyDescent="0.2">
      <c r="A21" s="488" t="s">
        <v>112</v>
      </c>
      <c r="B21" s="489"/>
      <c r="C21" s="489"/>
      <c r="D21" s="489"/>
      <c r="E21" s="489"/>
      <c r="F21" s="489"/>
      <c r="G21" s="489"/>
      <c r="H21" s="489"/>
      <c r="I21" s="490"/>
    </row>
    <row r="22" spans="1:9" x14ac:dyDescent="0.2">
      <c r="A22" s="361" t="s">
        <v>113</v>
      </c>
      <c r="B22" s="184" t="s">
        <v>109</v>
      </c>
      <c r="C22" s="184"/>
      <c r="D22" s="262" t="s">
        <v>114</v>
      </c>
      <c r="E22" s="184" t="s">
        <v>110</v>
      </c>
      <c r="F22" s="262"/>
      <c r="G22" s="395" t="s">
        <v>115</v>
      </c>
      <c r="H22" s="184"/>
      <c r="I22" s="381"/>
    </row>
    <row r="23" spans="1:9" x14ac:dyDescent="0.2">
      <c r="A23" s="361" t="s">
        <v>116</v>
      </c>
      <c r="B23" s="184" t="s">
        <v>117</v>
      </c>
      <c r="C23" s="184"/>
      <c r="D23" s="262" t="s">
        <v>118</v>
      </c>
      <c r="E23" s="184" t="s">
        <v>119</v>
      </c>
      <c r="F23" s="262"/>
      <c r="G23" s="262" t="s">
        <v>120</v>
      </c>
      <c r="H23" s="184"/>
      <c r="I23" s="381"/>
    </row>
    <row r="24" spans="1:9" ht="15.75" thickBot="1" x14ac:dyDescent="0.25">
      <c r="A24" s="295"/>
      <c r="B24" s="189"/>
      <c r="C24" s="189"/>
      <c r="D24" s="189"/>
      <c r="E24" s="189"/>
      <c r="F24" s="189"/>
      <c r="G24" s="189"/>
      <c r="H24" s="189"/>
      <c r="I24" s="541"/>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69" type="noConversion"/>
  <printOptions horizontalCentered="1"/>
  <pageMargins left="0.74803149606299213" right="0.74803149606299213" top="0.78740157480314965" bottom="0.78740157480314965" header="0.51181102362204722" footer="0.51181102362204722"/>
  <pageSetup paperSize="9" scale="88"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F13" sqref="F13"/>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72"/>
      <c r="B1" s="697"/>
      <c r="C1" s="697"/>
      <c r="D1" s="697"/>
      <c r="E1" s="697"/>
      <c r="F1" s="697"/>
      <c r="G1" s="697"/>
      <c r="H1" s="697"/>
      <c r="I1" s="697"/>
      <c r="J1" s="697"/>
      <c r="K1" s="697" t="s">
        <v>439</v>
      </c>
      <c r="L1" s="700"/>
    </row>
    <row r="2" spans="1:12" ht="15.75" x14ac:dyDescent="0.25">
      <c r="A2" s="973"/>
      <c r="B2" s="121"/>
      <c r="C2" s="121"/>
      <c r="D2" s="121"/>
      <c r="E2" s="121"/>
      <c r="F2" s="974" t="s">
        <v>440</v>
      </c>
      <c r="G2" s="121"/>
      <c r="H2" s="121"/>
      <c r="I2" s="121"/>
      <c r="J2" s="121"/>
      <c r="K2" s="121"/>
      <c r="L2" s="975"/>
    </row>
    <row r="3" spans="1:12" x14ac:dyDescent="0.2">
      <c r="A3" s="973"/>
      <c r="B3" s="121"/>
      <c r="C3" s="121"/>
      <c r="D3" s="121"/>
      <c r="E3" s="121"/>
      <c r="F3" s="121"/>
      <c r="G3" s="121"/>
      <c r="H3" s="121"/>
      <c r="I3" s="121"/>
      <c r="J3" s="121"/>
      <c r="K3" s="121"/>
      <c r="L3" s="703"/>
    </row>
    <row r="4" spans="1:12" x14ac:dyDescent="0.2">
      <c r="A4" s="973"/>
      <c r="B4" s="121"/>
      <c r="C4" s="121"/>
      <c r="D4" s="121"/>
      <c r="E4" s="121"/>
      <c r="F4" s="976" t="s">
        <v>441</v>
      </c>
      <c r="G4" s="977"/>
      <c r="H4" s="121"/>
      <c r="I4" s="121"/>
      <c r="J4" s="768" t="s">
        <v>4</v>
      </c>
      <c r="K4" s="121" t="s">
        <v>327</v>
      </c>
      <c r="L4" s="978"/>
    </row>
    <row r="5" spans="1:12" x14ac:dyDescent="0.2">
      <c r="A5" s="973"/>
      <c r="B5" s="121"/>
      <c r="C5" s="121"/>
      <c r="D5" s="121"/>
      <c r="E5" s="121"/>
      <c r="F5" s="121"/>
      <c r="G5" s="121"/>
      <c r="H5" s="121"/>
      <c r="I5" s="121"/>
      <c r="J5" s="121"/>
      <c r="K5" s="121"/>
      <c r="L5" s="979"/>
    </row>
    <row r="6" spans="1:12" x14ac:dyDescent="0.2">
      <c r="A6" s="973"/>
      <c r="B6" s="711" t="s">
        <v>442</v>
      </c>
      <c r="C6" s="121"/>
      <c r="D6" s="711" t="s">
        <v>327</v>
      </c>
      <c r="E6" s="1260"/>
      <c r="F6" s="1261"/>
      <c r="G6" s="1261"/>
      <c r="H6" s="1261"/>
      <c r="I6" s="1261"/>
      <c r="J6" s="1261"/>
      <c r="K6" s="1261"/>
      <c r="L6" s="1262"/>
    </row>
    <row r="7" spans="1:12" x14ac:dyDescent="0.2">
      <c r="A7" s="973"/>
      <c r="B7" s="711"/>
      <c r="C7" s="121"/>
      <c r="D7" s="711"/>
      <c r="E7" s="1263"/>
      <c r="F7" s="1263"/>
      <c r="G7" s="1263"/>
      <c r="H7" s="1263"/>
      <c r="I7" s="1263"/>
      <c r="J7" s="1263"/>
      <c r="K7" s="1263"/>
      <c r="L7" s="1264"/>
    </row>
    <row r="8" spans="1:12" x14ac:dyDescent="0.2">
      <c r="A8" s="973"/>
      <c r="B8" s="711"/>
      <c r="C8" s="121"/>
      <c r="D8" s="711"/>
      <c r="E8" s="980"/>
      <c r="F8" s="981"/>
      <c r="G8" s="981"/>
      <c r="H8" s="981"/>
      <c r="I8" s="981"/>
      <c r="J8" s="981"/>
      <c r="K8" s="981"/>
      <c r="L8" s="982"/>
    </row>
    <row r="9" spans="1:12" x14ac:dyDescent="0.2">
      <c r="A9" s="973"/>
      <c r="B9" s="121"/>
      <c r="C9" s="121"/>
      <c r="D9" s="121"/>
      <c r="E9" s="983" t="s">
        <v>443</v>
      </c>
      <c r="F9" s="984"/>
      <c r="G9" s="985"/>
      <c r="H9" s="986"/>
      <c r="I9" s="985"/>
      <c r="K9" s="985"/>
      <c r="L9" s="979"/>
    </row>
    <row r="10" spans="1:12" x14ac:dyDescent="0.2">
      <c r="A10" s="973"/>
      <c r="B10" s="121"/>
      <c r="C10" s="987"/>
      <c r="D10" s="121"/>
      <c r="E10" s="988"/>
      <c r="F10" s="989"/>
      <c r="G10" s="989"/>
      <c r="H10" s="989"/>
      <c r="I10" s="989"/>
      <c r="J10" s="989"/>
      <c r="K10" s="712"/>
      <c r="L10" s="990"/>
    </row>
    <row r="11" spans="1:12" x14ac:dyDescent="0.2">
      <c r="A11" s="973"/>
      <c r="B11" s="711" t="s">
        <v>444</v>
      </c>
      <c r="C11" s="121"/>
      <c r="D11" s="711" t="s">
        <v>327</v>
      </c>
      <c r="E11" s="1265"/>
      <c r="F11" s="1266"/>
      <c r="G11" s="1266"/>
      <c r="H11" s="1266"/>
      <c r="I11" s="1266"/>
      <c r="J11" s="1266"/>
      <c r="K11" s="1266"/>
      <c r="L11" s="1267"/>
    </row>
    <row r="12" spans="1:12" x14ac:dyDescent="0.2">
      <c r="A12" s="973"/>
      <c r="B12" s="711" t="s">
        <v>445</v>
      </c>
      <c r="C12" s="121"/>
      <c r="D12" s="121"/>
      <c r="E12" s="1268"/>
      <c r="F12" s="1269"/>
      <c r="G12" s="1269"/>
      <c r="H12" s="1269"/>
      <c r="I12" s="1269"/>
      <c r="J12" s="1269"/>
      <c r="K12" s="121" t="s">
        <v>446</v>
      </c>
      <c r="L12" s="991"/>
    </row>
    <row r="13" spans="1:12" x14ac:dyDescent="0.2">
      <c r="A13" s="973"/>
      <c r="B13" s="711" t="s">
        <v>447</v>
      </c>
      <c r="C13" s="121"/>
      <c r="D13" s="711" t="s">
        <v>327</v>
      </c>
      <c r="E13" s="992"/>
      <c r="F13" s="712"/>
      <c r="G13" s="121"/>
      <c r="H13" s="976" t="s">
        <v>448</v>
      </c>
      <c r="I13" s="770" t="s">
        <v>327</v>
      </c>
      <c r="J13" s="992"/>
      <c r="K13" s="712"/>
      <c r="L13" s="703"/>
    </row>
    <row r="14" spans="1:12" x14ac:dyDescent="0.2">
      <c r="A14" s="973"/>
      <c r="B14" s="121"/>
      <c r="C14" s="121"/>
      <c r="D14" s="121"/>
      <c r="E14" s="121"/>
      <c r="F14" s="121"/>
      <c r="G14" s="121"/>
      <c r="H14" s="121"/>
      <c r="I14" s="121"/>
      <c r="J14" s="121"/>
      <c r="K14" s="121"/>
      <c r="L14" s="703"/>
    </row>
    <row r="15" spans="1:12" x14ac:dyDescent="0.2">
      <c r="A15" s="973"/>
      <c r="B15" s="711" t="s">
        <v>449</v>
      </c>
      <c r="C15" s="121"/>
      <c r="D15" s="711" t="s">
        <v>327</v>
      </c>
      <c r="E15" s="992"/>
      <c r="F15" s="712"/>
      <c r="G15" s="121"/>
      <c r="H15" s="976" t="s">
        <v>450</v>
      </c>
      <c r="I15" s="770" t="s">
        <v>327</v>
      </c>
      <c r="J15" s="993"/>
      <c r="K15" s="989"/>
      <c r="L15" s="703"/>
    </row>
    <row r="16" spans="1:12" x14ac:dyDescent="0.2">
      <c r="A16" s="973"/>
      <c r="B16" s="711"/>
      <c r="C16" s="121"/>
      <c r="D16" s="711"/>
      <c r="E16" s="711"/>
      <c r="F16" s="121"/>
      <c r="G16" s="121"/>
      <c r="H16" s="711"/>
      <c r="I16" s="711"/>
      <c r="J16" s="711"/>
      <c r="K16" s="121"/>
      <c r="L16" s="942"/>
    </row>
    <row r="17" spans="1:12" ht="15.75" x14ac:dyDescent="0.25">
      <c r="A17" s="994"/>
      <c r="B17" s="711" t="s">
        <v>451</v>
      </c>
      <c r="C17" s="121"/>
      <c r="D17" s="121"/>
      <c r="E17" s="121"/>
      <c r="F17" s="121"/>
      <c r="G17" s="121"/>
      <c r="H17" s="121"/>
      <c r="I17" s="121"/>
      <c r="J17" s="121"/>
      <c r="K17" s="121"/>
      <c r="L17" s="848" t="s">
        <v>452</v>
      </c>
    </row>
    <row r="18" spans="1:12" x14ac:dyDescent="0.2">
      <c r="A18" s="1270" t="s">
        <v>453</v>
      </c>
      <c r="B18" s="121"/>
      <c r="C18" s="121"/>
      <c r="D18" s="121"/>
      <c r="E18" s="121"/>
      <c r="F18" s="885"/>
      <c r="G18" s="121"/>
      <c r="H18" s="121"/>
      <c r="I18" s="121"/>
      <c r="J18" s="121"/>
      <c r="K18" s="121"/>
      <c r="L18" s="995"/>
    </row>
    <row r="19" spans="1:12" x14ac:dyDescent="0.2">
      <c r="A19" s="1271"/>
      <c r="B19" s="711" t="s">
        <v>454</v>
      </c>
      <c r="C19" s="121"/>
      <c r="D19" s="711" t="s">
        <v>327</v>
      </c>
      <c r="E19" s="885" t="s">
        <v>455</v>
      </c>
      <c r="F19" s="885"/>
      <c r="G19" s="121"/>
      <c r="H19" s="121" t="s">
        <v>456</v>
      </c>
      <c r="I19" s="121"/>
      <c r="J19" s="121"/>
      <c r="K19" s="121"/>
      <c r="L19" s="996"/>
    </row>
    <row r="20" spans="1:12" x14ac:dyDescent="0.2">
      <c r="A20" s="1271"/>
      <c r="B20" s="121"/>
      <c r="C20" s="121"/>
      <c r="D20" s="121"/>
      <c r="E20" s="121"/>
      <c r="F20" s="121"/>
      <c r="G20" s="121"/>
      <c r="H20" s="758" t="s">
        <v>457</v>
      </c>
      <c r="I20" s="121"/>
      <c r="J20" s="758"/>
      <c r="K20" s="121"/>
      <c r="L20" s="997"/>
    </row>
    <row r="21" spans="1:12" x14ac:dyDescent="0.2">
      <c r="A21" s="1272"/>
      <c r="B21" s="121"/>
      <c r="C21" s="121"/>
      <c r="D21" s="121"/>
      <c r="E21" s="121"/>
      <c r="F21" s="121"/>
      <c r="G21" s="121"/>
      <c r="H21" s="1251" t="s">
        <v>458</v>
      </c>
      <c r="I21" s="121"/>
      <c r="J21" s="1251" t="s">
        <v>459</v>
      </c>
      <c r="K21" s="121"/>
      <c r="L21" s="945"/>
    </row>
    <row r="22" spans="1:12" x14ac:dyDescent="0.2">
      <c r="A22" s="998" t="s">
        <v>460</v>
      </c>
      <c r="B22" s="711" t="s">
        <v>461</v>
      </c>
      <c r="C22" s="121"/>
      <c r="D22" s="711" t="s">
        <v>327</v>
      </c>
      <c r="E22" s="885"/>
      <c r="F22" s="121"/>
      <c r="G22" s="121"/>
      <c r="H22" s="1252"/>
      <c r="I22" s="121"/>
      <c r="J22" s="1252"/>
      <c r="K22" s="121"/>
      <c r="L22" s="996"/>
    </row>
    <row r="23" spans="1:12" x14ac:dyDescent="0.2">
      <c r="A23" s="999"/>
      <c r="B23" s="711"/>
      <c r="C23" s="7" t="s">
        <v>462</v>
      </c>
      <c r="D23" s="7"/>
      <c r="E23" s="7"/>
      <c r="F23" s="7"/>
      <c r="G23" s="7"/>
      <c r="H23" s="1000"/>
      <c r="I23" s="7"/>
      <c r="J23" s="1000"/>
      <c r="K23" s="121"/>
      <c r="L23" s="1001"/>
    </row>
    <row r="24" spans="1:12" x14ac:dyDescent="0.2">
      <c r="A24" s="999"/>
      <c r="B24" s="711"/>
      <c r="C24" s="121" t="s">
        <v>463</v>
      </c>
      <c r="D24" s="711"/>
      <c r="E24" s="121"/>
      <c r="F24" s="121"/>
      <c r="G24" s="121"/>
      <c r="H24" s="1002"/>
      <c r="I24" s="121"/>
      <c r="J24" s="1002"/>
      <c r="K24" s="121"/>
      <c r="L24" s="1001"/>
    </row>
    <row r="25" spans="1:12" x14ac:dyDescent="0.2">
      <c r="A25" s="999"/>
      <c r="B25" s="121"/>
      <c r="C25" s="121" t="s">
        <v>464</v>
      </c>
      <c r="D25" s="711"/>
      <c r="E25" s="121"/>
      <c r="F25" s="121"/>
      <c r="G25" s="121"/>
      <c r="H25" s="1003"/>
      <c r="I25" s="121"/>
      <c r="J25" s="1003"/>
      <c r="K25" s="121"/>
      <c r="L25" s="945"/>
    </row>
    <row r="26" spans="1:12" x14ac:dyDescent="0.2">
      <c r="A26" s="999"/>
      <c r="B26" s="121"/>
      <c r="C26" s="121" t="s">
        <v>465</v>
      </c>
      <c r="D26" s="885"/>
      <c r="E26" s="121"/>
      <c r="F26" s="121"/>
      <c r="G26" s="121"/>
      <c r="H26" s="1003"/>
      <c r="I26" s="121"/>
      <c r="J26" s="1003"/>
      <c r="K26" s="121"/>
      <c r="L26" s="945"/>
    </row>
    <row r="27" spans="1:12" x14ac:dyDescent="0.2">
      <c r="A27" s="999"/>
      <c r="C27" s="885"/>
      <c r="H27" s="1003"/>
      <c r="I27" s="121"/>
      <c r="J27" s="1003"/>
      <c r="K27" s="121"/>
      <c r="L27" s="1001"/>
    </row>
    <row r="28" spans="1:12" ht="15.75" thickBot="1" x14ac:dyDescent="0.25">
      <c r="A28" s="999"/>
      <c r="B28" s="711" t="s">
        <v>466</v>
      </c>
      <c r="C28" s="121" t="s">
        <v>467</v>
      </c>
      <c r="D28" s="121"/>
      <c r="E28" s="121"/>
      <c r="F28" s="121"/>
      <c r="G28" s="121"/>
      <c r="H28" s="1004"/>
      <c r="I28" s="121"/>
      <c r="J28" s="1005"/>
      <c r="K28" s="121"/>
      <c r="L28" s="945"/>
    </row>
    <row r="29" spans="1:12" ht="15.75" thickBot="1" x14ac:dyDescent="0.25">
      <c r="A29" s="999"/>
      <c r="B29" s="121"/>
      <c r="C29" s="121"/>
      <c r="D29" s="711"/>
      <c r="E29" s="121"/>
      <c r="F29" s="121"/>
      <c r="G29" s="1006" t="s">
        <v>468</v>
      </c>
      <c r="H29" s="1007">
        <f>SUM(H23:H28)</f>
        <v>0</v>
      </c>
      <c r="I29" s="121"/>
      <c r="J29" s="1008">
        <f>SUM(J24:J28)</f>
        <v>0</v>
      </c>
      <c r="K29" s="121"/>
      <c r="L29" s="996">
        <f>J29</f>
        <v>0</v>
      </c>
    </row>
    <row r="30" spans="1:12" x14ac:dyDescent="0.2">
      <c r="A30" s="999"/>
      <c r="B30" s="121"/>
      <c r="C30" s="121"/>
      <c r="D30" s="121"/>
      <c r="E30" s="121"/>
      <c r="F30" s="121"/>
      <c r="G30" s="121"/>
      <c r="H30" s="121"/>
      <c r="I30" s="121"/>
      <c r="J30" s="1009"/>
      <c r="K30" s="121"/>
      <c r="L30" s="945"/>
    </row>
    <row r="31" spans="1:12" x14ac:dyDescent="0.2">
      <c r="A31" s="999"/>
      <c r="B31" s="121"/>
      <c r="C31" s="121"/>
      <c r="D31" s="121"/>
      <c r="E31" s="121"/>
      <c r="F31" s="121"/>
      <c r="G31" s="121"/>
      <c r="H31" s="1248" t="s">
        <v>469</v>
      </c>
      <c r="I31" s="1249"/>
      <c r="J31" s="1250"/>
      <c r="K31" s="121"/>
      <c r="L31" s="945"/>
    </row>
    <row r="32" spans="1:12" x14ac:dyDescent="0.2">
      <c r="A32" s="999"/>
      <c r="B32" s="711" t="s">
        <v>470</v>
      </c>
      <c r="C32" s="121"/>
      <c r="D32" s="121"/>
      <c r="E32" s="121"/>
      <c r="F32" s="121"/>
      <c r="G32" s="121"/>
      <c r="H32" s="1251" t="s">
        <v>458</v>
      </c>
      <c r="I32" s="1010"/>
      <c r="J32" s="1251" t="s">
        <v>459</v>
      </c>
      <c r="K32" s="121"/>
      <c r="L32" s="945"/>
    </row>
    <row r="33" spans="1:12" x14ac:dyDescent="0.2">
      <c r="A33" s="999"/>
      <c r="B33" s="121"/>
      <c r="C33" s="121"/>
      <c r="D33" s="121"/>
      <c r="E33" s="121"/>
      <c r="F33" s="121"/>
      <c r="G33" s="121"/>
      <c r="H33" s="1252"/>
      <c r="I33" s="1011"/>
      <c r="J33" s="1252"/>
      <c r="K33" s="121"/>
      <c r="L33" s="945"/>
    </row>
    <row r="34" spans="1:12" x14ac:dyDescent="0.2">
      <c r="A34" s="998" t="s">
        <v>471</v>
      </c>
      <c r="B34" s="711" t="s">
        <v>472</v>
      </c>
      <c r="C34" s="121"/>
      <c r="D34" s="711" t="s">
        <v>327</v>
      </c>
      <c r="E34" s="1012"/>
      <c r="F34" s="1013"/>
      <c r="G34" s="1014"/>
      <c r="H34" s="1002"/>
      <c r="I34" s="733"/>
      <c r="J34" s="1002"/>
      <c r="K34" s="121"/>
      <c r="L34" s="945"/>
    </row>
    <row r="35" spans="1:12" x14ac:dyDescent="0.2">
      <c r="A35" s="998"/>
      <c r="B35" s="711" t="s">
        <v>473</v>
      </c>
      <c r="C35" s="885"/>
      <c r="D35" s="1015"/>
      <c r="E35" s="885"/>
      <c r="F35" s="1253"/>
      <c r="G35" s="1254"/>
      <c r="H35" s="1004"/>
      <c r="I35" s="733"/>
      <c r="J35" s="1004"/>
      <c r="K35" s="121"/>
      <c r="L35" s="945"/>
    </row>
    <row r="36" spans="1:12" x14ac:dyDescent="0.2">
      <c r="A36" s="998" t="s">
        <v>474</v>
      </c>
      <c r="B36" s="711" t="s">
        <v>475</v>
      </c>
      <c r="C36" s="885"/>
      <c r="D36" s="1015"/>
      <c r="E36" s="885"/>
      <c r="F36" s="1253"/>
      <c r="G36" s="1254"/>
      <c r="H36" s="1002"/>
      <c r="I36" s="733"/>
      <c r="J36" s="1002"/>
      <c r="K36" s="121"/>
      <c r="L36" s="945"/>
    </row>
    <row r="37" spans="1:12" ht="15.75" thickBot="1" x14ac:dyDescent="0.25">
      <c r="A37" s="998"/>
      <c r="B37" s="121"/>
      <c r="C37" s="885"/>
      <c r="D37" s="885"/>
      <c r="E37" s="885"/>
      <c r="F37" s="885"/>
      <c r="G37" s="885"/>
      <c r="H37" s="1004"/>
      <c r="I37" s="733"/>
      <c r="J37" s="1004"/>
      <c r="K37" s="121"/>
      <c r="L37" s="945"/>
    </row>
    <row r="38" spans="1:12" ht="15.75" thickBot="1" x14ac:dyDescent="0.25">
      <c r="A38" s="999"/>
      <c r="B38" s="121"/>
      <c r="C38" s="1259" t="s">
        <v>476</v>
      </c>
      <c r="D38" s="1259"/>
      <c r="E38" s="1259"/>
      <c r="F38" s="1259"/>
      <c r="G38" s="1259"/>
      <c r="H38" s="1007">
        <f>SUM(H34:H37)</f>
        <v>0</v>
      </c>
      <c r="I38" s="121"/>
      <c r="J38" s="1016">
        <f>SUM(J34:J37)</f>
        <v>0</v>
      </c>
      <c r="K38" s="121"/>
      <c r="L38" s="996">
        <f>J38</f>
        <v>0</v>
      </c>
    </row>
    <row r="39" spans="1:12" x14ac:dyDescent="0.2">
      <c r="A39" s="1017"/>
      <c r="B39" s="121"/>
      <c r="C39" s="885"/>
      <c r="D39" s="885"/>
      <c r="E39" s="885"/>
      <c r="F39" s="885"/>
      <c r="G39" s="885"/>
      <c r="H39" s="121"/>
      <c r="I39" s="121"/>
      <c r="J39" s="832"/>
      <c r="K39" s="121"/>
      <c r="L39" s="945"/>
    </row>
    <row r="40" spans="1:12" x14ac:dyDescent="0.2">
      <c r="A40" s="1017"/>
      <c r="B40" s="711" t="s">
        <v>477</v>
      </c>
      <c r="C40" s="885"/>
      <c r="D40" s="885"/>
      <c r="E40" s="885"/>
      <c r="F40" s="885"/>
      <c r="G40" s="885"/>
      <c r="H40" s="1248" t="s">
        <v>478</v>
      </c>
      <c r="I40" s="1249"/>
      <c r="J40" s="1250"/>
      <c r="K40" s="121"/>
      <c r="L40" s="945"/>
    </row>
    <row r="41" spans="1:12" x14ac:dyDescent="0.2">
      <c r="A41" s="1017"/>
      <c r="B41" s="121"/>
      <c r="C41" s="885"/>
      <c r="D41" s="885"/>
      <c r="E41" s="885"/>
      <c r="F41" s="885"/>
      <c r="G41" s="885"/>
      <c r="H41" s="1251" t="s">
        <v>458</v>
      </c>
      <c r="I41" s="1010"/>
      <c r="J41" s="1251" t="s">
        <v>459</v>
      </c>
      <c r="K41" s="121"/>
      <c r="L41" s="945"/>
    </row>
    <row r="42" spans="1:12" x14ac:dyDescent="0.2">
      <c r="A42" s="1017"/>
      <c r="B42" s="121"/>
      <c r="C42" s="885"/>
      <c r="D42" s="885"/>
      <c r="E42" s="885"/>
      <c r="F42" s="885"/>
      <c r="G42" s="885"/>
      <c r="H42" s="1252"/>
      <c r="I42" s="1011"/>
      <c r="J42" s="1252"/>
      <c r="K42" s="121"/>
      <c r="L42" s="945"/>
    </row>
    <row r="43" spans="1:12" x14ac:dyDescent="0.2">
      <c r="A43" s="998" t="s">
        <v>479</v>
      </c>
      <c r="B43" s="711" t="s">
        <v>480</v>
      </c>
      <c r="C43" s="885"/>
      <c r="D43" s="1015"/>
      <c r="E43" s="885"/>
      <c r="F43" s="1253"/>
      <c r="G43" s="1254"/>
      <c r="H43" s="1018"/>
      <c r="I43" s="121"/>
      <c r="J43" s="1018"/>
      <c r="K43" s="121"/>
      <c r="L43" s="945"/>
    </row>
    <row r="44" spans="1:12" x14ac:dyDescent="0.2">
      <c r="A44" s="998"/>
      <c r="B44" s="121"/>
      <c r="C44" s="885"/>
      <c r="D44" s="885"/>
      <c r="E44" s="885"/>
      <c r="F44" s="885"/>
      <c r="G44" s="1019"/>
      <c r="H44" s="1004"/>
      <c r="I44" s="121"/>
      <c r="J44" s="1004"/>
      <c r="K44" s="121"/>
      <c r="L44" s="945"/>
    </row>
    <row r="45" spans="1:12" x14ac:dyDescent="0.2">
      <c r="A45" s="998" t="s">
        <v>479</v>
      </c>
      <c r="B45" s="711" t="s">
        <v>481</v>
      </c>
      <c r="C45" s="885"/>
      <c r="D45" s="1015"/>
      <c r="E45" s="885"/>
      <c r="F45" s="1013"/>
      <c r="G45" s="1014"/>
      <c r="H45" s="1002"/>
      <c r="I45" s="121"/>
      <c r="J45" s="1002"/>
      <c r="K45" s="121"/>
      <c r="L45" s="945"/>
    </row>
    <row r="46" spans="1:12" ht="15.75" thickBot="1" x14ac:dyDescent="0.25">
      <c r="A46" s="998"/>
      <c r="B46" s="121"/>
      <c r="C46" s="885"/>
      <c r="D46" s="885"/>
      <c r="E46" s="885"/>
      <c r="F46" s="885"/>
      <c r="G46" s="1019"/>
      <c r="H46" s="1004"/>
      <c r="I46" s="121"/>
      <c r="J46" s="1004"/>
      <c r="K46" s="121"/>
      <c r="L46" s="945"/>
    </row>
    <row r="47" spans="1:12" ht="15.75" thickBot="1" x14ac:dyDescent="0.25">
      <c r="A47" s="1017"/>
      <c r="B47" s="1255" t="s">
        <v>482</v>
      </c>
      <c r="C47" s="1256"/>
      <c r="D47" s="1256"/>
      <c r="E47" s="1256"/>
      <c r="F47" s="1256"/>
      <c r="G47" s="1256"/>
      <c r="H47" s="1020">
        <f>SUM(H43:H46)</f>
        <v>0</v>
      </c>
      <c r="I47" s="121"/>
      <c r="J47" s="1016">
        <f>SUM(J43:J46)</f>
        <v>0</v>
      </c>
      <c r="K47" s="121"/>
      <c r="L47" s="996">
        <f>J47</f>
        <v>0</v>
      </c>
    </row>
    <row r="48" spans="1:12" x14ac:dyDescent="0.2">
      <c r="A48" s="1017"/>
      <c r="B48" s="121"/>
      <c r="C48" s="121"/>
      <c r="D48" s="121"/>
      <c r="E48" s="121"/>
      <c r="F48" s="121"/>
      <c r="G48" s="121"/>
      <c r="H48" s="884"/>
      <c r="I48" s="121"/>
      <c r="J48" s="121"/>
      <c r="K48" s="121"/>
      <c r="L48" s="945"/>
    </row>
    <row r="49" spans="1:12" ht="16.5" thickBot="1" x14ac:dyDescent="0.3">
      <c r="A49" s="1021" t="s">
        <v>483</v>
      </c>
      <c r="B49" s="1022" t="s">
        <v>473</v>
      </c>
      <c r="C49" s="1023"/>
      <c r="D49" s="1023"/>
      <c r="E49" s="1023"/>
      <c r="F49" s="986"/>
      <c r="G49" s="768" t="s">
        <v>484</v>
      </c>
      <c r="H49" s="1024"/>
      <c r="I49" s="7"/>
      <c r="J49" s="1025"/>
      <c r="K49" s="121"/>
      <c r="L49" s="1026">
        <f>J49</f>
        <v>0</v>
      </c>
    </row>
    <row r="50" spans="1:12" ht="15.75" thickBot="1" x14ac:dyDescent="0.25">
      <c r="A50" s="1017"/>
      <c r="B50" s="1023"/>
      <c r="C50" s="1027"/>
      <c r="D50" s="976"/>
      <c r="E50" s="976"/>
      <c r="F50" s="986"/>
      <c r="G50" s="976" t="s">
        <v>485</v>
      </c>
      <c r="H50" s="1028">
        <f>SUM(H23:H28)+SUM(H34:H36)+SUM(H43:H45)+H49</f>
        <v>0</v>
      </c>
      <c r="I50" s="7"/>
      <c r="J50" s="1028">
        <f>SUM(J23:J28)+SUM(J34:J36)+SUM(J43:J45)+J49</f>
        <v>0</v>
      </c>
      <c r="K50" s="121"/>
      <c r="L50" s="945"/>
    </row>
    <row r="51" spans="1:12" x14ac:dyDescent="0.2">
      <c r="A51" s="1017"/>
      <c r="B51" s="1027"/>
      <c r="C51" s="1027"/>
      <c r="D51" s="1027"/>
      <c r="E51" s="121"/>
      <c r="F51" s="121"/>
      <c r="G51" s="121"/>
      <c r="H51" s="121"/>
      <c r="I51" s="121"/>
      <c r="J51" s="121"/>
      <c r="K51" s="121"/>
      <c r="L51" s="1001"/>
    </row>
    <row r="52" spans="1:12" x14ac:dyDescent="0.2">
      <c r="A52" s="1017"/>
      <c r="B52" s="1029"/>
      <c r="C52" s="1029"/>
      <c r="D52" s="1029"/>
      <c r="E52" s="721"/>
      <c r="F52" s="888"/>
      <c r="G52" s="888"/>
      <c r="H52" s="888"/>
      <c r="I52" s="888"/>
      <c r="J52" s="888"/>
      <c r="K52" s="888"/>
      <c r="L52" s="995"/>
    </row>
    <row r="53" spans="1:12" x14ac:dyDescent="0.2">
      <c r="A53" s="1017"/>
      <c r="B53" s="885"/>
      <c r="C53" s="885"/>
      <c r="D53" s="885"/>
      <c r="E53" s="831" t="s">
        <v>486</v>
      </c>
      <c r="F53" s="121"/>
      <c r="G53" s="121"/>
      <c r="H53" s="121"/>
      <c r="I53" s="121"/>
      <c r="J53" s="121"/>
      <c r="K53" s="121"/>
      <c r="L53" s="1030">
        <f>SUM(L18:L47)</f>
        <v>0</v>
      </c>
    </row>
    <row r="54" spans="1:12" x14ac:dyDescent="0.2">
      <c r="A54" s="1017"/>
      <c r="B54" s="885"/>
      <c r="C54" s="885"/>
      <c r="D54" s="885"/>
      <c r="E54" s="831" t="s">
        <v>487</v>
      </c>
      <c r="F54" s="1031">
        <v>0.14000000000000001</v>
      </c>
      <c r="G54" s="121" t="s">
        <v>488</v>
      </c>
      <c r="H54" s="1032">
        <f>L53</f>
        <v>0</v>
      </c>
      <c r="I54" s="121"/>
      <c r="J54" s="121"/>
      <c r="K54" s="121"/>
      <c r="L54" s="1001">
        <f>F54*L53</f>
        <v>0</v>
      </c>
    </row>
    <row r="55" spans="1:12" ht="15.75" thickBot="1" x14ac:dyDescent="0.25">
      <c r="A55" s="1017"/>
      <c r="B55" s="885"/>
      <c r="C55" s="885"/>
      <c r="D55" s="885"/>
      <c r="E55" s="733" t="s">
        <v>489</v>
      </c>
      <c r="F55" s="121"/>
      <c r="G55" s="121"/>
      <c r="H55" s="121"/>
      <c r="I55" s="121"/>
      <c r="J55" s="121"/>
      <c r="K55" s="121"/>
      <c r="L55" s="1033">
        <f>L49</f>
        <v>0</v>
      </c>
    </row>
    <row r="56" spans="1:12" ht="15.75" thickBot="1" x14ac:dyDescent="0.25">
      <c r="A56" s="1017"/>
      <c r="B56" s="1034"/>
      <c r="C56" s="1034"/>
      <c r="D56" s="1034"/>
      <c r="E56" s="1257" t="s">
        <v>490</v>
      </c>
      <c r="F56" s="1258"/>
      <c r="G56" s="1258"/>
      <c r="H56" s="1258"/>
      <c r="I56" s="758"/>
      <c r="J56" s="758"/>
      <c r="K56" s="758"/>
      <c r="L56" s="1035">
        <f>L53+L54+L55</f>
        <v>0</v>
      </c>
    </row>
    <row r="57" spans="1:12" ht="15.75" thickBot="1" x14ac:dyDescent="0.25">
      <c r="A57" s="1036"/>
      <c r="B57" s="1037" t="s">
        <v>491</v>
      </c>
      <c r="C57" s="780"/>
      <c r="D57" s="780"/>
      <c r="E57" s="780"/>
      <c r="F57" s="780"/>
      <c r="G57" s="780"/>
      <c r="H57" s="780"/>
      <c r="I57" s="780"/>
      <c r="J57" s="780"/>
      <c r="K57" s="780"/>
      <c r="L57" s="1038"/>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Notes</vt:lpstr>
      <vt:lpstr>Input Data</vt:lpstr>
      <vt:lpstr>Civil Build Invoice</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'Civil Build Invoice'!Print_Area</vt:lpstr>
      <vt:lpstr>'Input Data'!Print_Area</vt:lpstr>
      <vt:lpstr>'Site staff &amp; Other'!Print_Area</vt:lpstr>
      <vt:lpstr>'Time Based'!Print_Area</vt:lpstr>
      <vt:lpstr>'Travelling &amp; Subsistence'!Print_Area</vt:lpstr>
      <vt:lpstr>'Civil Build Invoice'!Print_Titles</vt:lpstr>
      <vt:lpstr>SCALE_2005B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2011-05-14T18:46:58Z</cp:lastPrinted>
  <dcterms:created xsi:type="dcterms:W3CDTF">2000-04-06T11:32:49Z</dcterms:created>
  <dcterms:modified xsi:type="dcterms:W3CDTF">2015-03-19T08:56:44Z</dcterms:modified>
</cp:coreProperties>
</file>